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fisc1\Downloads\"/>
    </mc:Choice>
  </mc:AlternateContent>
  <xr:revisionPtr revIDLastSave="0" documentId="13_ncr:1_{61E457BC-2DFE-48EE-8611-EB23C616317C}" xr6:coauthVersionLast="47" xr6:coauthVersionMax="47" xr10:uidLastSave="{00000000-0000-0000-0000-000000000000}"/>
  <bookViews>
    <workbookView xWindow="-120" yWindow="-120" windowWidth="29040" windowHeight="15840" xr2:uid="{EE1C9C4C-3700-42A3-90A2-0F0B7DE90F0D}"/>
  </bookViews>
  <sheets>
    <sheet name="Sheet1" sheetId="1" r:id="rId1"/>
  </sheets>
  <definedNames>
    <definedName name="_xlnm.Print_Area" localSheetId="0">Sheet1!$A$1:$J$66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E60" i="1"/>
  <c r="E61" i="1"/>
  <c r="E58" i="1"/>
  <c r="D62" i="1"/>
  <c r="D58" i="1"/>
  <c r="F52" i="1"/>
  <c r="F53" i="1"/>
  <c r="D53" i="1"/>
  <c r="D52" i="1"/>
  <c r="F46" i="1"/>
  <c r="D46" i="1"/>
  <c r="F42" i="1"/>
  <c r="D42" i="1"/>
  <c r="G35" i="1"/>
  <c r="G36" i="1"/>
  <c r="G37" i="1"/>
  <c r="G34" i="1"/>
  <c r="G33" i="1"/>
  <c r="G32" i="1"/>
  <c r="G26" i="1"/>
  <c r="G27" i="1"/>
  <c r="G29" i="1"/>
  <c r="G30" i="1"/>
  <c r="G25" i="1"/>
  <c r="H5" i="1"/>
  <c r="H13" i="1"/>
  <c r="H15" i="1" s="1"/>
  <c r="H16" i="1" s="1"/>
  <c r="H18" i="1" s="1"/>
  <c r="G8" i="1"/>
  <c r="G7" i="1"/>
  <c r="J36" i="1"/>
  <c r="J37" i="1" s="1"/>
  <c r="I16" i="1"/>
  <c r="D16" i="1"/>
  <c r="F16" i="1" s="1"/>
  <c r="G16" i="1" s="1"/>
  <c r="E38" i="1"/>
  <c r="F28" i="1"/>
  <c r="G28" i="1" s="1"/>
  <c r="D28" i="1"/>
  <c r="D38" i="1" s="1"/>
  <c r="F31" i="1"/>
  <c r="G31" i="1" s="1"/>
  <c r="J27" i="1"/>
  <c r="J28" i="1" s="1"/>
  <c r="I27" i="1"/>
  <c r="I28" i="1" s="1"/>
  <c r="D11" i="1"/>
  <c r="F11" i="1" s="1"/>
  <c r="D15" i="1"/>
  <c r="F15" i="1" s="1"/>
  <c r="G15" i="1" s="1"/>
  <c r="D13" i="1"/>
  <c r="F13" i="1" s="1"/>
  <c r="G13" i="1" s="1"/>
  <c r="F9" i="1"/>
  <c r="G9" i="1" s="1"/>
  <c r="D9" i="1"/>
  <c r="D18" i="1"/>
  <c r="F18" i="1" s="1"/>
  <c r="G18" i="1" s="1"/>
  <c r="D5" i="1"/>
  <c r="F5" i="1" s="1"/>
  <c r="G5" i="1" s="1"/>
  <c r="F38" i="1" l="1"/>
  <c r="F21" i="1"/>
  <c r="D21" i="1"/>
  <c r="D39" i="1"/>
  <c r="D22" i="1" l="1"/>
  <c r="D51" i="1"/>
  <c r="F22" i="1"/>
  <c r="F51" i="1"/>
  <c r="F39" i="1"/>
  <c r="F47" i="1" s="1"/>
  <c r="F48" i="1" s="1"/>
  <c r="G38" i="1"/>
  <c r="D47" i="1"/>
  <c r="D48" i="1" s="1"/>
  <c r="D43" i="1"/>
  <c r="F54" i="1" l="1"/>
  <c r="G51" i="1" s="1"/>
  <c r="D54" i="1"/>
  <c r="F43" i="1"/>
  <c r="E53" i="1" l="1"/>
  <c r="E52" i="1"/>
  <c r="E51" i="1"/>
  <c r="G53" i="1"/>
  <c r="G52" i="1"/>
</calcChain>
</file>

<file path=xl/sharedStrings.xml><?xml version="1.0" encoding="utf-8"?>
<sst xmlns="http://schemas.openxmlformats.org/spreadsheetml/2006/main" count="106" uniqueCount="98">
  <si>
    <t>Looncomponenten Bedrijfsleider</t>
  </si>
  <si>
    <t>Kosten eigen aan de vennootschap</t>
  </si>
  <si>
    <t>Nettoloon</t>
  </si>
  <si>
    <t>in functie van een aanvaardbare onderbouwde raming</t>
  </si>
  <si>
    <t>Huur thuiskantoor</t>
  </si>
  <si>
    <t>Maaltijdcheques</t>
  </si>
  <si>
    <t>Eigen Bijdrage maaltijdcheques</t>
  </si>
  <si>
    <t>Kilometervergoeding</t>
  </si>
  <si>
    <t>Als er een privé-wagen gebruik wordt om beroepsverplaatsingen te verrichten</t>
  </si>
  <si>
    <t xml:space="preserve">15% van een huis met een KI van 1000,00  </t>
  </si>
  <si>
    <t>In dit voorbeeld</t>
  </si>
  <si>
    <t>Thuiskantoor energiekosten + kleine uitgaven kantoor</t>
  </si>
  <si>
    <t>18 Cheques a €8,00</t>
  </si>
  <si>
    <t>150 kilometer in een maand aan €0,42 per kilometer</t>
  </si>
  <si>
    <t>5 dagen aan €19,99 per dag</t>
  </si>
  <si>
    <t>Fofaitaire dagvergoedingen</t>
  </si>
  <si>
    <t>Wettelijk dien je minimaal 1,09 per Cheque zelf te betalen</t>
  </si>
  <si>
    <t>Buitenlandse reisvergoedi</t>
  </si>
  <si>
    <t>Fietsvergoeding woon/werk</t>
  </si>
  <si>
    <t>18 dagen verplaatsingen  met de fiets het werk ligt op 5 kilometer van de woning</t>
  </si>
  <si>
    <t>in functie van de profesioneel bruikbare ruimte en het kadastraal inkomen, Deze vergoeding is vrijgesteld van sociale bijdragen ( mits beperking) en mag verminderd worden met sommige interesten van woonleningen.</t>
  </si>
  <si>
    <t>1 Cheque per gewerkte dag maximaal € 8,00 per Cheque</t>
  </si>
  <si>
    <t>je mag  per kilometer met je fiets gereden, een onbelaste vergoeding van ongeveer €0,30 per kilomter krijgen.</t>
  </si>
  <si>
    <t xml:space="preserve">De forfaitaire vergoedingen die zijn vastgelegd per land, of een bedrag van +-€ 40,00 per dag als forfaitaire onkostenvergoeding en dit ongeacht het land. Deze vergoeding dekt de kosten van maaltijden en van de andere kleine uitgaven (tram, bus, metro, taxi, drank, versnaperingen, lokale telefoongesprekken, fooien,...). </t>
  </si>
  <si>
    <t>Het loon dat de bedrijfsleider in geld wenst te ontvangen</t>
  </si>
  <si>
    <t>Effectieve Netto CASH naar prive</t>
  </si>
  <si>
    <t>Bij een "op locatie opdracht" die minstens 6 uur duurt, mag je ongeveer € 20,00 per dag onbelast uit de zaak halen, mag je niet zomaar combineren met maaltijdcheques</t>
  </si>
  <si>
    <t>Fiscale correcties ten gevolge van privegebruik</t>
  </si>
  <si>
    <t>Internet betaald door de zaak</t>
  </si>
  <si>
    <t>Smartphone betaald door de zaak</t>
  </si>
  <si>
    <t>Telefoon abonnement</t>
  </si>
  <si>
    <t>Fiets gekocht op de zaak</t>
  </si>
  <si>
    <t>Auto gekocht op de zaak</t>
  </si>
  <si>
    <t>Auto die alleen maar door de zaak gebruikt wordt</t>
  </si>
  <si>
    <t>Het is strikt noodzakelijk dat de kilometers van dit voertuig allemaal beroepsmatig verklaard zijn, zonder uitzondering</t>
  </si>
  <si>
    <t>gebruikt door een bedrijfsleider of een inwoner van zijn gezin, misbruik lees meerdere gelijke uitgaven worden afgeraden</t>
  </si>
  <si>
    <t>ongeacht het bedag van de factuur / kosten</t>
  </si>
  <si>
    <t>laptop tablet betaald door de zaak</t>
  </si>
  <si>
    <t>Smartwatch</t>
  </si>
  <si>
    <t>Een woning die ter beschikkings wordt gesteld</t>
  </si>
  <si>
    <t>Interesten op opgenomen voorschotten</t>
  </si>
  <si>
    <t>overdreven huur</t>
  </si>
  <si>
    <t>te vermijden</t>
  </si>
  <si>
    <t xml:space="preserve">niet aanvaarde kosten </t>
  </si>
  <si>
    <t>Sociale bijdragen betaald door de vennootschap</t>
  </si>
  <si>
    <t>Alle verantwoorde kosten worden als kosten in de vennootschap afgetrokken, voor autokosten is er een beperking in functie van de CO² uitstoot</t>
  </si>
  <si>
    <t>ongeveer 21% houdt geen rekening met je gezinsamenstelling, wordt als kost in de prive belastings afgetrokken</t>
  </si>
  <si>
    <t>De sociale kas stelt voor om 300 per maand te betalen, je betaald vrijwillig een hoger, correct bedrag, zodat de afrekening niet groot is.</t>
  </si>
  <si>
    <t>Fiscale correcties toe te voegen op loon</t>
  </si>
  <si>
    <t>PB A</t>
  </si>
  <si>
    <t>PB B</t>
  </si>
  <si>
    <t>PB A + PB B</t>
  </si>
  <si>
    <t>gebruikt door een bedrijfsleider of een inwoner van zijn gezin, misbruik lees meerdere gelijke uitgaven worden afgeraden, hoe duurder en hoe hoger de CO² uitstoot hoe duurder</t>
  </si>
  <si>
    <t>een promowagen met belettering die enkel gebuikt wordt voor leveringen</t>
  </si>
  <si>
    <t>18 Cheques aa, € 1,09</t>
  </si>
  <si>
    <t>Vrij aanvullend pensioen betaald door de vennootschap</t>
  </si>
  <si>
    <t>er wordt een maandelijkse domiciliering van 150,00 via de vennootschap gestort.</t>
  </si>
  <si>
    <t>Storten in pensioen fonds Vrij aanvullend pensioen</t>
  </si>
  <si>
    <t>3 dagen in Parijs ( Fr)</t>
  </si>
  <si>
    <t>te vermijden, maar soms de minst belaste weg</t>
  </si>
  <si>
    <t>Hybride wagen aangekocht in 2021 voor €48,400 met een Co² van 18g</t>
  </si>
  <si>
    <t>Bedrijfsvoorheffing</t>
  </si>
  <si>
    <t>Geen kinderen ten laste</t>
  </si>
  <si>
    <t>PB C</t>
  </si>
  <si>
    <t>PB D</t>
  </si>
  <si>
    <t>PB A + PB B + PB C + PB D</t>
  </si>
  <si>
    <t xml:space="preserve">De bedrijfsvoorheffing is wettelijk bepaald op basis van de  hoogte van de belastebare basis en je gezinslast </t>
  </si>
  <si>
    <t>Bruto Loon</t>
  </si>
  <si>
    <r>
      <t xml:space="preserve">Belastbare Basis </t>
    </r>
    <r>
      <rPr>
        <b/>
        <sz val="10"/>
        <color theme="1"/>
        <rFont val="Calibri"/>
        <family val="2"/>
        <scheme val="minor"/>
      </rPr>
      <t>voor sociale bijdrage</t>
    </r>
  </si>
  <si>
    <r>
      <t xml:space="preserve">Belastbare Basis </t>
    </r>
    <r>
      <rPr>
        <b/>
        <sz val="10"/>
        <color theme="1"/>
        <rFont val="Calibri"/>
        <family val="2"/>
        <scheme val="minor"/>
      </rPr>
      <t xml:space="preserve"> inclus sociale bijdrage</t>
    </r>
  </si>
  <si>
    <r>
      <t xml:space="preserve">PB A + PB B + </t>
    </r>
    <r>
      <rPr>
        <sz val="8"/>
        <color theme="1"/>
        <rFont val="Calibri"/>
        <family val="2"/>
        <scheme val="minor"/>
      </rPr>
      <t>PB C</t>
    </r>
  </si>
  <si>
    <t>op jaar basis</t>
  </si>
  <si>
    <t>per jaar</t>
  </si>
  <si>
    <t>(*)</t>
  </si>
  <si>
    <t>Per jaar effectief netto</t>
  </si>
  <si>
    <t>Per jaar</t>
  </si>
  <si>
    <t>Samenvatting</t>
  </si>
  <si>
    <t>Op een netto Cash van zaak naar rekening van</t>
  </si>
  <si>
    <t>Betaal je aan sociale kas</t>
  </si>
  <si>
    <t>Betaal je aan belastingen</t>
  </si>
  <si>
    <t>%</t>
  </si>
  <si>
    <t>Bruto Cash out (**)</t>
  </si>
  <si>
    <t>(*) kan in principe niet iedere maand hetzelfde zijn om geloofwaardig te zijn</t>
  </si>
  <si>
    <t>(**) houdt geen rekening met de werkelijke kosten, deze budgetten/kosten zitten in je vennootschapskosten, al dan niet helemaal aftrekbaar.</t>
  </si>
  <si>
    <t>T.o.v. tarieven in de vennootschap:</t>
  </si>
  <si>
    <t>Op de netto Cash Dividend van zaak naar rekening</t>
  </si>
  <si>
    <t>Betaal je liquidatiehefifng</t>
  </si>
  <si>
    <t>Betaal je Roerende voorheffing</t>
  </si>
  <si>
    <t>Bruto Cash out</t>
  </si>
  <si>
    <t>Betaal je Vennootschapsbelasting(***)</t>
  </si>
  <si>
    <t>(***) op de eerste € 100,000,00 winst</t>
  </si>
  <si>
    <t>Genuanceerde uitleg ikv fiscaliteit</t>
  </si>
  <si>
    <t>Legende</t>
  </si>
  <si>
    <t>Van belastingen vrijgesteld</t>
  </si>
  <si>
    <t>Ondergaan mogelijks een fiscale beperking in de vennootschap</t>
  </si>
  <si>
    <t>Niet uitgewerkt in dit voorbeeld</t>
  </si>
  <si>
    <t>Ondergaat belastingen en sociale bijdragen</t>
  </si>
  <si>
    <t>Is een sociale of fiscale belasting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</si>
</sst>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28"/>
      <color theme="1"/>
      <name val="Calibri"/>
      <family val="2"/>
      <scheme val="minor"/>
    </font>
    <font>
      <i/>
      <sz val="11"/>
      <color theme="1"/>
      <name val="Calibri"/>
      <family val="2"/>
      <scheme val="minor"/>
    </font>
    <font>
      <b/>
      <i/>
      <sz val="11"/>
      <color theme="1"/>
      <name val="Calibri"/>
      <family val="2"/>
      <scheme val="minor"/>
    </font>
    <font>
      <b/>
      <u/>
      <sz val="11"/>
      <color theme="1"/>
      <name val="Calibri"/>
      <family val="2"/>
      <scheme val="minor"/>
    </font>
    <font>
      <b/>
      <sz val="14"/>
      <color theme="1"/>
      <name val="Calibri"/>
      <family val="2"/>
      <scheme val="minor"/>
    </font>
    <font>
      <b/>
      <i/>
      <sz val="14"/>
      <color theme="1"/>
      <name val="Calibri"/>
      <family val="2"/>
      <scheme val="minor"/>
    </font>
    <font>
      <i/>
      <sz val="11"/>
      <color rgb="FFFF0000"/>
      <name val="Calibri"/>
      <family val="2"/>
      <scheme val="minor"/>
    </font>
    <font>
      <b/>
      <sz val="11"/>
      <color rgb="FFFF0000"/>
      <name val="Calibri"/>
      <family val="2"/>
      <scheme val="minor"/>
    </font>
    <font>
      <b/>
      <i/>
      <sz val="11"/>
      <color rgb="FFFF0000"/>
      <name val="Calibri"/>
      <family val="2"/>
      <scheme val="minor"/>
    </font>
    <font>
      <sz val="8"/>
      <color theme="1"/>
      <name val="Calibri"/>
      <family val="2"/>
      <scheme val="minor"/>
    </font>
    <font>
      <i/>
      <sz val="8"/>
      <color theme="1"/>
      <name val="Calibri"/>
      <family val="2"/>
      <scheme val="minor"/>
    </font>
    <font>
      <b/>
      <sz val="8"/>
      <color theme="1"/>
      <name val="Calibri"/>
      <family val="2"/>
      <scheme val="minor"/>
    </font>
    <font>
      <b/>
      <u/>
      <sz val="8"/>
      <color theme="1"/>
      <name val="Calibri"/>
      <family val="2"/>
      <scheme val="minor"/>
    </font>
    <font>
      <b/>
      <i/>
      <sz val="8"/>
      <color rgb="FFFF0000"/>
      <name val="Calibri"/>
      <family val="2"/>
      <scheme val="minor"/>
    </font>
    <font>
      <b/>
      <sz val="10"/>
      <color theme="1"/>
      <name val="Calibri"/>
      <family val="2"/>
      <scheme val="minor"/>
    </font>
    <font>
      <sz val="11"/>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3" tint="0.79998168889431442"/>
        <bgColor indexed="64"/>
      </patternFill>
    </fill>
  </fills>
  <borders count="10">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0" fillId="2" borderId="0" xfId="0" applyFill="1" applyAlignment="1">
      <alignment vertical="center"/>
    </xf>
    <xf numFmtId="44" fontId="0" fillId="2" borderId="0" xfId="1" applyFont="1" applyFill="1" applyAlignment="1">
      <alignment vertical="center"/>
    </xf>
    <xf numFmtId="44" fontId="4" fillId="2" borderId="0" xfId="1" applyFont="1" applyFill="1" applyAlignment="1">
      <alignment horizontal="left" vertical="center" wrapText="1"/>
    </xf>
    <xf numFmtId="0" fontId="0" fillId="4" borderId="0" xfId="0" applyFill="1" applyAlignment="1">
      <alignment vertical="center"/>
    </xf>
    <xf numFmtId="0" fontId="0" fillId="3" borderId="0" xfId="0" applyFill="1" applyAlignment="1">
      <alignment vertical="center"/>
    </xf>
    <xf numFmtId="44" fontId="0" fillId="3" borderId="0" xfId="1" applyFont="1" applyFill="1" applyAlignment="1">
      <alignment vertical="center"/>
    </xf>
    <xf numFmtId="44" fontId="4" fillId="3" borderId="0" xfId="1" applyFont="1" applyFill="1" applyAlignment="1">
      <alignment horizontal="left" vertical="center" wrapText="1"/>
    </xf>
    <xf numFmtId="0" fontId="0" fillId="5" borderId="0" xfId="0" applyFill="1" applyAlignment="1">
      <alignment vertical="center"/>
    </xf>
    <xf numFmtId="44" fontId="0" fillId="5" borderId="0" xfId="1" applyFont="1" applyFill="1" applyAlignment="1">
      <alignment vertical="center"/>
    </xf>
    <xf numFmtId="44" fontId="4" fillId="5" borderId="0" xfId="1" applyFont="1" applyFill="1" applyAlignment="1">
      <alignment horizontal="left" vertical="center" wrapText="1"/>
    </xf>
    <xf numFmtId="44" fontId="0" fillId="4" borderId="0" xfId="1" applyFont="1" applyFill="1" applyAlignment="1">
      <alignment vertical="center"/>
    </xf>
    <xf numFmtId="44" fontId="4" fillId="4" borderId="0" xfId="1" applyFont="1" applyFill="1" applyAlignment="1">
      <alignment horizontal="left" vertical="center" wrapText="1"/>
    </xf>
    <xf numFmtId="0" fontId="4" fillId="4" borderId="0" xfId="0" applyFont="1" applyFill="1" applyAlignment="1">
      <alignment horizontal="left" vertical="center" wrapText="1"/>
    </xf>
    <xf numFmtId="0" fontId="4" fillId="7" borderId="0" xfId="0" applyFont="1" applyFill="1" applyAlignment="1">
      <alignment vertical="center"/>
    </xf>
    <xf numFmtId="44" fontId="4" fillId="7" borderId="0" xfId="1" applyFont="1" applyFill="1" applyAlignment="1">
      <alignment horizontal="left" vertical="center" wrapText="1"/>
    </xf>
    <xf numFmtId="0" fontId="0" fillId="6" borderId="0" xfId="0" applyFill="1" applyAlignment="1">
      <alignment vertical="center"/>
    </xf>
    <xf numFmtId="44" fontId="0" fillId="6" borderId="0" xfId="1" applyFont="1" applyFill="1" applyAlignment="1">
      <alignment vertical="center"/>
    </xf>
    <xf numFmtId="44" fontId="4" fillId="6" borderId="0" xfId="1" applyFont="1" applyFill="1" applyAlignment="1">
      <alignment horizontal="left" vertical="center" wrapText="1"/>
    </xf>
    <xf numFmtId="44" fontId="4" fillId="4" borderId="0" xfId="1" applyFont="1" applyFill="1" applyAlignment="1">
      <alignment vertical="center" wrapText="1"/>
    </xf>
    <xf numFmtId="44" fontId="4" fillId="3" borderId="0" xfId="1" applyFont="1" applyFill="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2" borderId="0" xfId="0" applyFill="1" applyAlignment="1">
      <alignment vertical="center" wrapText="1"/>
    </xf>
    <xf numFmtId="0" fontId="0" fillId="3" borderId="0" xfId="0" applyFill="1" applyAlignment="1">
      <alignment vertical="center" wrapText="1"/>
    </xf>
    <xf numFmtId="0" fontId="0" fillId="6" borderId="0" xfId="0" applyFill="1" applyAlignment="1">
      <alignment vertical="center" wrapText="1"/>
    </xf>
    <xf numFmtId="0" fontId="0" fillId="0" borderId="0" xfId="0" applyFill="1" applyAlignment="1">
      <alignment vertical="center"/>
    </xf>
    <xf numFmtId="0" fontId="4" fillId="0" borderId="0" xfId="0" applyFont="1" applyFill="1" applyAlignment="1">
      <alignment vertical="center"/>
    </xf>
    <xf numFmtId="0" fontId="6" fillId="2" borderId="0" xfId="0" applyFont="1" applyFill="1" applyAlignment="1">
      <alignment vertical="center"/>
    </xf>
    <xf numFmtId="44" fontId="6" fillId="2" borderId="0" xfId="1" applyFont="1" applyFill="1" applyAlignment="1">
      <alignment vertical="center"/>
    </xf>
    <xf numFmtId="0" fontId="7" fillId="0" borderId="0" xfId="0" applyFont="1" applyFill="1" applyAlignment="1">
      <alignment vertical="center"/>
    </xf>
    <xf numFmtId="0" fontId="7" fillId="4" borderId="0" xfId="0" applyFont="1" applyFill="1" applyAlignment="1">
      <alignment vertical="center"/>
    </xf>
    <xf numFmtId="44" fontId="0" fillId="4" borderId="1" xfId="1" applyFont="1" applyFill="1" applyBorder="1" applyAlignment="1">
      <alignment vertical="center"/>
    </xf>
    <xf numFmtId="0" fontId="4" fillId="4" borderId="0" xfId="0" applyFont="1" applyFill="1" applyAlignment="1">
      <alignment vertical="center"/>
    </xf>
    <xf numFmtId="0" fontId="4" fillId="6" borderId="0" xfId="0" applyFont="1" applyFill="1" applyAlignment="1">
      <alignment vertical="center"/>
    </xf>
    <xf numFmtId="44" fontId="4" fillId="4" borderId="0" xfId="1" applyFont="1" applyFill="1" applyAlignment="1">
      <alignment vertical="center"/>
    </xf>
    <xf numFmtId="0" fontId="11" fillId="8" borderId="0" xfId="0" applyFont="1" applyFill="1" applyAlignment="1">
      <alignment vertical="center"/>
    </xf>
    <xf numFmtId="44" fontId="11" fillId="8" borderId="0" xfId="1" applyFont="1" applyFill="1" applyAlignment="1">
      <alignment horizontal="left" vertical="center" wrapText="1"/>
    </xf>
    <xf numFmtId="0" fontId="11" fillId="8" borderId="0" xfId="0" applyFont="1" applyFill="1" applyAlignment="1">
      <alignment vertical="center" wrapText="1"/>
    </xf>
    <xf numFmtId="44" fontId="4" fillId="8" borderId="0" xfId="1" applyFont="1" applyFill="1" applyAlignment="1">
      <alignment horizontal="left" vertical="center" wrapText="1"/>
    </xf>
    <xf numFmtId="44" fontId="0" fillId="7" borderId="0" xfId="1" applyFont="1" applyFill="1" applyAlignment="1">
      <alignment vertical="center"/>
    </xf>
    <xf numFmtId="0" fontId="0" fillId="7" borderId="0" xfId="0" applyFill="1" applyAlignment="1">
      <alignment vertical="center"/>
    </xf>
    <xf numFmtId="0" fontId="0" fillId="7" borderId="0" xfId="0" applyFill="1" applyAlignment="1">
      <alignment vertical="center" wrapText="1"/>
    </xf>
    <xf numFmtId="44" fontId="9" fillId="8" borderId="0" xfId="1" applyFont="1" applyFill="1" applyAlignment="1">
      <alignment vertical="center"/>
    </xf>
    <xf numFmtId="0" fontId="9" fillId="8" borderId="0" xfId="0" applyFont="1" applyFill="1" applyAlignment="1">
      <alignment vertical="center"/>
    </xf>
    <xf numFmtId="0" fontId="7" fillId="9" borderId="0" xfId="0" applyFont="1" applyFill="1" applyAlignment="1">
      <alignment vertical="center"/>
    </xf>
    <xf numFmtId="44" fontId="7" fillId="9" borderId="0" xfId="1" applyFont="1" applyFill="1" applyAlignment="1">
      <alignment vertical="center"/>
    </xf>
    <xf numFmtId="44" fontId="8" fillId="9" borderId="0" xfId="1" applyFont="1" applyFill="1" applyAlignment="1">
      <alignment horizontal="left" vertical="center" wrapText="1"/>
    </xf>
    <xf numFmtId="0" fontId="7" fillId="9" borderId="0" xfId="0" applyFont="1" applyFill="1" applyAlignment="1">
      <alignment vertical="center" wrapText="1"/>
    </xf>
    <xf numFmtId="0" fontId="12" fillId="4" borderId="0" xfId="0" applyFont="1" applyFill="1" applyAlignment="1">
      <alignment vertical="center"/>
    </xf>
    <xf numFmtId="0" fontId="12" fillId="5" borderId="0" xfId="0" applyFont="1" applyFill="1" applyAlignment="1">
      <alignment vertical="center"/>
    </xf>
    <xf numFmtId="0" fontId="12" fillId="2" borderId="0" xfId="0" applyFont="1" applyFill="1" applyAlignment="1">
      <alignment vertical="center"/>
    </xf>
    <xf numFmtId="0" fontId="12" fillId="3" borderId="0" xfId="0" applyFont="1" applyFill="1" applyAlignment="1">
      <alignment vertical="center"/>
    </xf>
    <xf numFmtId="0" fontId="13" fillId="7" borderId="0" xfId="0" applyFont="1" applyFill="1" applyAlignment="1">
      <alignment vertical="center"/>
    </xf>
    <xf numFmtId="0" fontId="14" fillId="9" borderId="0" xfId="0" applyFont="1" applyFill="1" applyAlignment="1">
      <alignment vertical="center"/>
    </xf>
    <xf numFmtId="0" fontId="15" fillId="2" borderId="0" xfId="0" applyFont="1" applyFill="1" applyAlignment="1">
      <alignment vertical="center"/>
    </xf>
    <xf numFmtId="0" fontId="12" fillId="6" borderId="0" xfId="0" applyFont="1" applyFill="1" applyAlignment="1">
      <alignment vertical="center"/>
    </xf>
    <xf numFmtId="0" fontId="16" fillId="8" borderId="0" xfId="0" applyFont="1" applyFill="1" applyAlignment="1">
      <alignment vertical="center"/>
    </xf>
    <xf numFmtId="0" fontId="13" fillId="8" borderId="0" xfId="0" applyFont="1" applyFill="1" applyAlignment="1">
      <alignment vertical="center"/>
    </xf>
    <xf numFmtId="0" fontId="14" fillId="2" borderId="0" xfId="0" applyFont="1" applyFill="1" applyAlignment="1">
      <alignment vertical="center"/>
    </xf>
    <xf numFmtId="44" fontId="9" fillId="8" borderId="1" xfId="1" applyFont="1" applyFill="1" applyBorder="1" applyAlignment="1">
      <alignment vertical="center"/>
    </xf>
    <xf numFmtId="44" fontId="2" fillId="2" borderId="0" xfId="1" applyFont="1" applyFill="1" applyAlignment="1">
      <alignment vertical="center"/>
    </xf>
    <xf numFmtId="44" fontId="2" fillId="9" borderId="0" xfId="1" applyFont="1" applyFill="1" applyAlignment="1">
      <alignment vertical="center"/>
    </xf>
    <xf numFmtId="0" fontId="9" fillId="8" borderId="0" xfId="0" applyFont="1" applyFill="1" applyBorder="1" applyAlignment="1">
      <alignment vertical="center"/>
    </xf>
    <xf numFmtId="44" fontId="0" fillId="7" borderId="1" xfId="1" applyFont="1" applyFill="1" applyBorder="1" applyAlignment="1">
      <alignment vertical="center"/>
    </xf>
    <xf numFmtId="44" fontId="0" fillId="4" borderId="0" xfId="1" applyFont="1" applyFill="1" applyBorder="1" applyAlignment="1">
      <alignment vertical="center"/>
    </xf>
    <xf numFmtId="44" fontId="9" fillId="8" borderId="0" xfId="1" applyFont="1" applyFill="1" applyBorder="1" applyAlignment="1">
      <alignment vertical="center"/>
    </xf>
    <xf numFmtId="44" fontId="0" fillId="7" borderId="0" xfId="1" applyFont="1" applyFill="1" applyBorder="1" applyAlignment="1">
      <alignment vertical="center"/>
    </xf>
    <xf numFmtId="0" fontId="13" fillId="4" borderId="0" xfId="0" applyFont="1" applyFill="1" applyAlignment="1">
      <alignment vertical="center"/>
    </xf>
    <xf numFmtId="0" fontId="4" fillId="4" borderId="0" xfId="0" applyFont="1" applyFill="1" applyAlignment="1">
      <alignment vertical="center" wrapText="1"/>
    </xf>
    <xf numFmtId="0" fontId="6" fillId="4" borderId="2" xfId="0" applyFont="1" applyFill="1" applyBorder="1" applyAlignment="1">
      <alignment vertical="center"/>
    </xf>
    <xf numFmtId="0" fontId="12" fillId="4" borderId="3" xfId="0" applyFont="1" applyFill="1" applyBorder="1" applyAlignment="1">
      <alignment vertical="center"/>
    </xf>
    <xf numFmtId="44" fontId="0" fillId="4" borderId="3" xfId="1" applyFont="1" applyFill="1" applyBorder="1" applyAlignment="1">
      <alignment vertical="center"/>
    </xf>
    <xf numFmtId="0" fontId="0" fillId="4" borderId="3" xfId="0" applyFill="1" applyBorder="1" applyAlignment="1">
      <alignment vertical="center"/>
    </xf>
    <xf numFmtId="0" fontId="0" fillId="4" borderId="5" xfId="0" applyFill="1" applyBorder="1" applyAlignment="1">
      <alignment vertical="center"/>
    </xf>
    <xf numFmtId="0" fontId="12" fillId="4" borderId="0" xfId="0" applyFont="1" applyFill="1" applyBorder="1" applyAlignment="1">
      <alignment vertical="center"/>
    </xf>
    <xf numFmtId="9" fontId="0" fillId="4" borderId="0" xfId="2" applyFont="1" applyFill="1" applyBorder="1" applyAlignment="1">
      <alignment horizontal="left" vertical="center"/>
    </xf>
    <xf numFmtId="0" fontId="0" fillId="4" borderId="0" xfId="0" applyFill="1" applyBorder="1" applyAlignment="1">
      <alignment vertical="center"/>
    </xf>
    <xf numFmtId="0" fontId="0" fillId="4" borderId="7" xfId="0" applyFill="1" applyBorder="1" applyAlignment="1">
      <alignment vertical="center"/>
    </xf>
    <xf numFmtId="0" fontId="12" fillId="4" borderId="8" xfId="0" applyFont="1" applyFill="1" applyBorder="1" applyAlignment="1">
      <alignment vertical="center"/>
    </xf>
    <xf numFmtId="44" fontId="0" fillId="4" borderId="8" xfId="1" applyFont="1" applyFill="1" applyBorder="1" applyAlignment="1">
      <alignment vertical="center"/>
    </xf>
    <xf numFmtId="0" fontId="0" fillId="4" borderId="8" xfId="0" applyFill="1" applyBorder="1" applyAlignment="1">
      <alignment vertical="center"/>
    </xf>
    <xf numFmtId="0" fontId="5" fillId="4" borderId="5" xfId="0" applyFont="1" applyFill="1" applyBorder="1" applyAlignment="1">
      <alignment vertical="center"/>
    </xf>
    <xf numFmtId="0" fontId="3" fillId="4" borderId="0" xfId="0" applyFont="1" applyFill="1" applyAlignment="1">
      <alignment vertical="center" wrapText="1"/>
    </xf>
    <xf numFmtId="0" fontId="3" fillId="4" borderId="0" xfId="0" applyFont="1" applyFill="1" applyAlignment="1">
      <alignment horizontal="center" vertical="center" wrapText="1"/>
    </xf>
    <xf numFmtId="44" fontId="0" fillId="4" borderId="0" xfId="1" applyFont="1" applyFill="1" applyAlignment="1">
      <alignment horizontal="right" vertical="center"/>
    </xf>
    <xf numFmtId="44" fontId="0" fillId="5" borderId="0" xfId="1" applyFont="1" applyFill="1" applyAlignment="1">
      <alignment horizontal="right" vertical="center"/>
    </xf>
    <xf numFmtId="0" fontId="0" fillId="4" borderId="0" xfId="0" applyFill="1" applyAlignment="1">
      <alignment horizontal="right" vertical="center"/>
    </xf>
    <xf numFmtId="44" fontId="0" fillId="2" borderId="0" xfId="1" applyFont="1" applyFill="1" applyAlignment="1">
      <alignment horizontal="right" vertical="center"/>
    </xf>
    <xf numFmtId="44" fontId="0" fillId="3" borderId="0" xfId="1" applyFont="1" applyFill="1" applyAlignment="1">
      <alignment horizontal="right" vertical="center"/>
    </xf>
    <xf numFmtId="44" fontId="0" fillId="4" borderId="0" xfId="1" applyFont="1" applyFill="1" applyBorder="1" applyAlignment="1">
      <alignment horizontal="right" vertical="center"/>
    </xf>
    <xf numFmtId="44" fontId="2" fillId="9" borderId="0" xfId="1" applyFont="1" applyFill="1" applyAlignment="1">
      <alignment horizontal="right" vertical="center"/>
    </xf>
    <xf numFmtId="44" fontId="4" fillId="4" borderId="0" xfId="1" applyFont="1" applyFill="1" applyAlignment="1">
      <alignment horizontal="right" vertical="center"/>
    </xf>
    <xf numFmtId="44" fontId="0" fillId="6" borderId="0" xfId="1" applyFont="1" applyFill="1" applyAlignment="1">
      <alignment horizontal="right" vertical="center"/>
    </xf>
    <xf numFmtId="44" fontId="9" fillId="8" borderId="0" xfId="1" applyFont="1" applyFill="1" applyAlignment="1">
      <alignment horizontal="right" vertical="center"/>
    </xf>
    <xf numFmtId="44" fontId="9" fillId="8" borderId="1" xfId="1" applyFont="1" applyFill="1" applyBorder="1" applyAlignment="1">
      <alignment horizontal="right" vertical="center"/>
    </xf>
    <xf numFmtId="44" fontId="2" fillId="2" borderId="0" xfId="1" applyFont="1" applyFill="1" applyAlignment="1">
      <alignment horizontal="right" vertical="center"/>
    </xf>
    <xf numFmtId="44" fontId="0" fillId="7" borderId="0" xfId="1" applyFont="1" applyFill="1" applyBorder="1" applyAlignment="1">
      <alignment horizontal="right" vertical="center"/>
    </xf>
    <xf numFmtId="44" fontId="0" fillId="7" borderId="0" xfId="1" applyFont="1" applyFill="1" applyAlignment="1">
      <alignment horizontal="right" vertical="center"/>
    </xf>
    <xf numFmtId="44" fontId="7" fillId="9" borderId="0" xfId="1" applyFont="1" applyFill="1" applyAlignment="1">
      <alignment horizontal="right" vertical="center"/>
    </xf>
    <xf numFmtId="44" fontId="0" fillId="4" borderId="4" xfId="1" applyFont="1" applyFill="1" applyBorder="1" applyAlignment="1">
      <alignment horizontal="right" vertical="center"/>
    </xf>
    <xf numFmtId="9" fontId="0" fillId="4" borderId="6" xfId="2" applyFont="1" applyFill="1" applyBorder="1" applyAlignment="1">
      <alignment horizontal="right" vertical="center"/>
    </xf>
    <xf numFmtId="44" fontId="0" fillId="4" borderId="6" xfId="1" applyFont="1" applyFill="1" applyBorder="1" applyAlignment="1">
      <alignment horizontal="right" vertical="center"/>
    </xf>
    <xf numFmtId="44" fontId="0" fillId="4" borderId="9" xfId="1" applyFont="1" applyFill="1" applyBorder="1" applyAlignment="1">
      <alignment horizontal="right" vertical="center"/>
    </xf>
    <xf numFmtId="44" fontId="5" fillId="4" borderId="0" xfId="1" applyFont="1" applyFill="1" applyAlignment="1">
      <alignment horizontal="left" vertical="center" wrapText="1"/>
    </xf>
    <xf numFmtId="44" fontId="18" fillId="5" borderId="0" xfId="1" applyFont="1" applyFill="1" applyAlignment="1">
      <alignment horizontal="left" vertical="center" wrapText="1"/>
    </xf>
    <xf numFmtId="0" fontId="10" fillId="8" borderId="0" xfId="0" applyFont="1" applyFill="1" applyAlignment="1">
      <alignment vertical="center" wrapText="1"/>
    </xf>
    <xf numFmtId="0" fontId="4" fillId="3" borderId="0" xfId="0" applyFont="1" applyFill="1" applyAlignment="1">
      <alignment vertical="center"/>
    </xf>
    <xf numFmtId="0" fontId="13" fillId="3" borderId="0" xfId="0" applyFont="1" applyFill="1" applyAlignment="1">
      <alignment vertical="center"/>
    </xf>
    <xf numFmtId="44" fontId="4" fillId="3" borderId="0" xfId="1" applyFont="1" applyFill="1" applyAlignment="1">
      <alignment vertical="center"/>
    </xf>
    <xf numFmtId="44" fontId="4" fillId="3" borderId="0" xfId="1" applyFont="1" applyFill="1" applyAlignment="1">
      <alignment horizontal="right" vertical="center"/>
    </xf>
    <xf numFmtId="0" fontId="4" fillId="3" borderId="0" xfId="0" applyFont="1" applyFill="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08EBE-F63F-40E0-A31A-BB962BC7810D}">
  <dimension ref="B1:X66"/>
  <sheetViews>
    <sheetView tabSelected="1" view="pageBreakPreview" zoomScaleNormal="100" zoomScaleSheetLayoutView="100" workbookViewId="0">
      <selection activeCell="J62" sqref="J62"/>
    </sheetView>
  </sheetViews>
  <sheetFormatPr defaultRowHeight="15" x14ac:dyDescent="0.25"/>
  <cols>
    <col min="1" max="1" width="1.42578125" style="4" customWidth="1"/>
    <col min="2" max="2" width="38.42578125" style="4" customWidth="1"/>
    <col min="3" max="3" width="9.140625" style="49"/>
    <col min="4" max="4" width="14.5703125" style="11" bestFit="1" customWidth="1"/>
    <col min="5" max="5" width="7" style="4" customWidth="1"/>
    <col min="6" max="6" width="14.5703125" style="11" bestFit="1" customWidth="1"/>
    <col min="7" max="7" width="14.5703125" style="85" customWidth="1"/>
    <col min="8" max="8" width="3.28515625" style="11" customWidth="1"/>
    <col min="9" max="9" width="25.5703125" style="12" customWidth="1"/>
    <col min="10" max="10" width="71.5703125" style="21" customWidth="1"/>
    <col min="11" max="11" width="110.140625" style="26" customWidth="1"/>
    <col min="12" max="24" width="9.140625" style="26"/>
    <col min="25" max="16384" width="9.140625" style="4"/>
  </cols>
  <sheetData>
    <row r="1" spans="2:24" ht="42.75" customHeight="1" x14ac:dyDescent="0.25">
      <c r="B1" s="84" t="s">
        <v>0</v>
      </c>
      <c r="C1" s="84"/>
      <c r="D1" s="84"/>
      <c r="E1" s="84"/>
      <c r="F1" s="84"/>
      <c r="G1" s="84"/>
      <c r="H1" s="84"/>
      <c r="I1" s="84"/>
      <c r="J1" s="84"/>
      <c r="K1" s="83"/>
    </row>
    <row r="4" spans="2:24" x14ac:dyDescent="0.25">
      <c r="G4" s="85" t="s">
        <v>72</v>
      </c>
      <c r="I4" s="12" t="s">
        <v>10</v>
      </c>
      <c r="J4" s="21" t="s">
        <v>91</v>
      </c>
    </row>
    <row r="5" spans="2:24" x14ac:dyDescent="0.25">
      <c r="B5" s="8" t="s">
        <v>5</v>
      </c>
      <c r="C5" s="50"/>
      <c r="D5" s="9">
        <f>18*8</f>
        <v>144</v>
      </c>
      <c r="E5" s="8"/>
      <c r="F5" s="9">
        <f>+D5</f>
        <v>144</v>
      </c>
      <c r="G5" s="86">
        <f>+F5*12</f>
        <v>1728</v>
      </c>
      <c r="H5" s="9" t="str">
        <f>+H9</f>
        <v>(*)</v>
      </c>
      <c r="I5" s="10" t="s">
        <v>12</v>
      </c>
      <c r="J5" s="22" t="s">
        <v>21</v>
      </c>
    </row>
    <row r="6" spans="2:24" x14ac:dyDescent="0.25">
      <c r="D6" s="4"/>
      <c r="F6" s="4"/>
      <c r="G6" s="87"/>
      <c r="H6" s="4"/>
      <c r="I6" s="13"/>
    </row>
    <row r="7" spans="2:24" ht="51.75" customHeight="1" x14ac:dyDescent="0.25">
      <c r="B7" s="1" t="s">
        <v>4</v>
      </c>
      <c r="C7" s="51"/>
      <c r="D7" s="2">
        <v>60</v>
      </c>
      <c r="E7" s="1"/>
      <c r="F7" s="2">
        <v>60</v>
      </c>
      <c r="G7" s="88">
        <f>+F7*12</f>
        <v>720</v>
      </c>
      <c r="H7" s="2"/>
      <c r="I7" s="3" t="s">
        <v>9</v>
      </c>
      <c r="J7" s="23" t="s">
        <v>20</v>
      </c>
    </row>
    <row r="8" spans="2:24" ht="45" x14ac:dyDescent="0.25">
      <c r="B8" s="5" t="s">
        <v>1</v>
      </c>
      <c r="C8" s="52"/>
      <c r="D8" s="6">
        <v>150</v>
      </c>
      <c r="E8" s="5"/>
      <c r="F8" s="6">
        <v>150</v>
      </c>
      <c r="G8" s="89">
        <f>+F8*12</f>
        <v>1800</v>
      </c>
      <c r="H8" s="6"/>
      <c r="I8" s="7" t="s">
        <v>11</v>
      </c>
      <c r="J8" s="24" t="s">
        <v>3</v>
      </c>
    </row>
    <row r="9" spans="2:24" ht="45" x14ac:dyDescent="0.25">
      <c r="B9" s="8" t="s">
        <v>7</v>
      </c>
      <c r="C9" s="50"/>
      <c r="D9" s="9">
        <f>150*0.45</f>
        <v>67.5</v>
      </c>
      <c r="E9" s="9"/>
      <c r="F9" s="9">
        <f t="shared" ref="E9:F9" si="0">150*0.45</f>
        <v>67.5</v>
      </c>
      <c r="G9" s="86">
        <f>+F9*12</f>
        <v>810</v>
      </c>
      <c r="H9" s="9" t="s">
        <v>73</v>
      </c>
      <c r="I9" s="10" t="s">
        <v>13</v>
      </c>
      <c r="J9" s="22" t="s">
        <v>8</v>
      </c>
    </row>
    <row r="10" spans="2:24" x14ac:dyDescent="0.25">
      <c r="E10" s="11"/>
    </row>
    <row r="11" spans="2:24" s="5" customFormat="1" ht="58.5" customHeight="1" x14ac:dyDescent="0.25">
      <c r="B11" s="5" t="s">
        <v>17</v>
      </c>
      <c r="C11" s="52"/>
      <c r="D11" s="6">
        <f>3*37.18</f>
        <v>111.53999999999999</v>
      </c>
      <c r="E11" s="6"/>
      <c r="F11" s="6">
        <f>+D11</f>
        <v>111.53999999999999</v>
      </c>
      <c r="G11" s="89"/>
      <c r="H11" s="6"/>
      <c r="I11" s="7" t="s">
        <v>58</v>
      </c>
      <c r="J11" s="24" t="s">
        <v>23</v>
      </c>
      <c r="K11" s="26"/>
      <c r="L11" s="26"/>
      <c r="M11" s="26"/>
      <c r="N11" s="26"/>
      <c r="O11" s="26"/>
      <c r="P11" s="26"/>
      <c r="Q11" s="26"/>
      <c r="R11" s="26"/>
      <c r="S11" s="26"/>
      <c r="T11" s="26"/>
      <c r="U11" s="26"/>
      <c r="V11" s="26"/>
      <c r="W11" s="26"/>
      <c r="X11" s="26"/>
    </row>
    <row r="12" spans="2:24" ht="15.75" customHeight="1" x14ac:dyDescent="0.25">
      <c r="E12" s="11"/>
    </row>
    <row r="13" spans="2:24" ht="45" x14ac:dyDescent="0.25">
      <c r="B13" s="5" t="s">
        <v>15</v>
      </c>
      <c r="C13" s="52"/>
      <c r="D13" s="6">
        <f>5*19.99</f>
        <v>99.949999999999989</v>
      </c>
      <c r="E13" s="5"/>
      <c r="F13" s="6">
        <f>+D13</f>
        <v>99.949999999999989</v>
      </c>
      <c r="G13" s="89">
        <f>+F13*12</f>
        <v>1199.3999999999999</v>
      </c>
      <c r="H13" s="6" t="str">
        <f>+H9</f>
        <v>(*)</v>
      </c>
      <c r="I13" s="20" t="s">
        <v>14</v>
      </c>
      <c r="J13" s="24" t="s">
        <v>26</v>
      </c>
    </row>
    <row r="14" spans="2:24" x14ac:dyDescent="0.25">
      <c r="I14" s="19"/>
    </row>
    <row r="15" spans="2:24" ht="60" x14ac:dyDescent="0.25">
      <c r="B15" s="5" t="s">
        <v>18</v>
      </c>
      <c r="C15" s="52"/>
      <c r="D15" s="6">
        <f>18*2*5*0.27</f>
        <v>48.6</v>
      </c>
      <c r="E15" s="5"/>
      <c r="F15" s="6">
        <f>+D15</f>
        <v>48.6</v>
      </c>
      <c r="G15" s="89">
        <f>+F15*12</f>
        <v>583.20000000000005</v>
      </c>
      <c r="H15" s="6" t="str">
        <f>+H13</f>
        <v>(*)</v>
      </c>
      <c r="I15" s="20" t="s">
        <v>19</v>
      </c>
      <c r="J15" s="24" t="s">
        <v>22</v>
      </c>
    </row>
    <row r="16" spans="2:24" ht="45" x14ac:dyDescent="0.25">
      <c r="B16" s="5" t="s">
        <v>57</v>
      </c>
      <c r="C16" s="52"/>
      <c r="D16" s="6">
        <f>+D33</f>
        <v>150</v>
      </c>
      <c r="E16" s="5"/>
      <c r="F16" s="6">
        <f>+D16</f>
        <v>150</v>
      </c>
      <c r="G16" s="89">
        <f>+F16*12</f>
        <v>1800</v>
      </c>
      <c r="H16" s="6" t="str">
        <f>+H15</f>
        <v>(*)</v>
      </c>
      <c r="I16" s="20" t="str">
        <f>+I33</f>
        <v>er wordt een maandelijkse domiciliering van 150,00 via de vennootschap gestort.</v>
      </c>
      <c r="J16" s="24"/>
    </row>
    <row r="17" spans="2:24" x14ac:dyDescent="0.25">
      <c r="I17" s="19"/>
    </row>
    <row r="18" spans="2:24" x14ac:dyDescent="0.25">
      <c r="B18" s="107" t="s">
        <v>6</v>
      </c>
      <c r="C18" s="108"/>
      <c r="D18" s="109">
        <f>-18/1.09</f>
        <v>-16.513761467889907</v>
      </c>
      <c r="E18" s="107"/>
      <c r="F18" s="109">
        <f>+D18</f>
        <v>-16.513761467889907</v>
      </c>
      <c r="G18" s="110">
        <f>+F18*12</f>
        <v>-198.16513761467888</v>
      </c>
      <c r="H18" s="109" t="str">
        <f>+H16</f>
        <v>(*)</v>
      </c>
      <c r="I18" s="7" t="s">
        <v>54</v>
      </c>
      <c r="J18" s="111" t="s">
        <v>16</v>
      </c>
      <c r="K18" s="27"/>
      <c r="L18" s="27"/>
      <c r="M18" s="27"/>
      <c r="N18" s="27"/>
      <c r="O18" s="27"/>
      <c r="P18" s="27"/>
      <c r="Q18" s="27"/>
    </row>
    <row r="19" spans="2:24" x14ac:dyDescent="0.25">
      <c r="B19" s="1" t="s">
        <v>2</v>
      </c>
      <c r="C19" s="51" t="s">
        <v>49</v>
      </c>
      <c r="D19" s="2">
        <v>2000</v>
      </c>
      <c r="E19" s="1"/>
      <c r="F19" s="2">
        <v>1500</v>
      </c>
      <c r="G19" s="88"/>
      <c r="H19" s="2"/>
      <c r="I19" s="3"/>
      <c r="J19" s="23" t="s">
        <v>24</v>
      </c>
    </row>
    <row r="20" spans="2:24" x14ac:dyDescent="0.25">
      <c r="D20" s="32"/>
      <c r="F20" s="32"/>
      <c r="G20" s="90"/>
      <c r="H20" s="65"/>
    </row>
    <row r="21" spans="2:24" s="31" customFormat="1" ht="30.75" customHeight="1" x14ac:dyDescent="0.25">
      <c r="B21" s="45" t="s">
        <v>25</v>
      </c>
      <c r="C21" s="54"/>
      <c r="D21" s="62">
        <f>SUM(D5:D20)</f>
        <v>2815.07623853211</v>
      </c>
      <c r="E21" s="62"/>
      <c r="F21" s="62">
        <f>SUM(F5:F20)</f>
        <v>2315.07623853211</v>
      </c>
      <c r="G21" s="91"/>
      <c r="H21" s="62"/>
      <c r="I21" s="47"/>
      <c r="J21" s="48"/>
      <c r="K21" s="30"/>
      <c r="L21" s="30"/>
      <c r="M21" s="30"/>
      <c r="N21" s="30"/>
      <c r="O21" s="30"/>
      <c r="P21" s="30"/>
      <c r="Q21" s="30"/>
      <c r="R21" s="30"/>
      <c r="S21" s="30"/>
      <c r="T21" s="30"/>
      <c r="U21" s="30"/>
      <c r="V21" s="30"/>
      <c r="W21" s="30"/>
      <c r="X21" s="30"/>
    </row>
    <row r="22" spans="2:24" s="33" customFormat="1" x14ac:dyDescent="0.25">
      <c r="B22" s="33" t="s">
        <v>74</v>
      </c>
      <c r="C22" s="68"/>
      <c r="D22" s="35">
        <f>+D21*12</f>
        <v>33780.914862385318</v>
      </c>
      <c r="F22" s="35">
        <f>+F21*12</f>
        <v>27780.914862385318</v>
      </c>
      <c r="G22" s="92"/>
      <c r="H22" s="35"/>
      <c r="I22" s="12"/>
      <c r="J22" s="69"/>
      <c r="K22" s="27"/>
      <c r="L22" s="27"/>
      <c r="M22" s="27"/>
      <c r="N22" s="27"/>
      <c r="O22" s="27"/>
      <c r="P22" s="27"/>
      <c r="Q22" s="27"/>
      <c r="R22" s="27"/>
      <c r="S22" s="27"/>
      <c r="T22" s="27"/>
      <c r="U22" s="27"/>
      <c r="V22" s="27"/>
      <c r="W22" s="27"/>
      <c r="X22" s="27"/>
    </row>
    <row r="23" spans="2:24" x14ac:dyDescent="0.25">
      <c r="B23" s="28" t="s">
        <v>27</v>
      </c>
      <c r="C23" s="55"/>
      <c r="D23" s="29"/>
      <c r="E23" s="1"/>
      <c r="F23" s="2"/>
      <c r="G23" s="88"/>
      <c r="H23" s="2"/>
      <c r="I23" s="3"/>
      <c r="J23" s="23"/>
    </row>
    <row r="24" spans="2:24" x14ac:dyDescent="0.25">
      <c r="B24" s="33" t="s">
        <v>45</v>
      </c>
    </row>
    <row r="25" spans="2:24" ht="30" x14ac:dyDescent="0.25">
      <c r="B25" s="16" t="s">
        <v>28</v>
      </c>
      <c r="C25" s="56"/>
      <c r="D25" s="17">
        <v>5</v>
      </c>
      <c r="E25" s="17"/>
      <c r="F25" s="17">
        <v>5</v>
      </c>
      <c r="G25" s="93">
        <f>+F25*12</f>
        <v>60</v>
      </c>
      <c r="H25" s="17"/>
      <c r="I25" s="18" t="s">
        <v>36</v>
      </c>
      <c r="J25" s="25" t="s">
        <v>35</v>
      </c>
    </row>
    <row r="26" spans="2:24" ht="30" x14ac:dyDescent="0.25">
      <c r="B26" s="16" t="s">
        <v>29</v>
      </c>
      <c r="C26" s="56"/>
      <c r="D26" s="17">
        <v>3</v>
      </c>
      <c r="E26" s="17"/>
      <c r="F26" s="17">
        <v>3</v>
      </c>
      <c r="G26" s="93">
        <f t="shared" ref="G26:G30" si="1">+F26*12</f>
        <v>36</v>
      </c>
      <c r="H26" s="17"/>
      <c r="I26" s="18" t="s">
        <v>36</v>
      </c>
      <c r="J26" s="25" t="s">
        <v>35</v>
      </c>
    </row>
    <row r="27" spans="2:24" ht="30" x14ac:dyDescent="0.25">
      <c r="B27" s="16" t="s">
        <v>37</v>
      </c>
      <c r="C27" s="56"/>
      <c r="D27" s="17">
        <v>6</v>
      </c>
      <c r="E27" s="17"/>
      <c r="F27" s="17">
        <v>6</v>
      </c>
      <c r="G27" s="93">
        <f t="shared" si="1"/>
        <v>72</v>
      </c>
      <c r="H27" s="17"/>
      <c r="I27" s="18" t="str">
        <f>+I26</f>
        <v>ongeacht het bedag van de factuur / kosten</v>
      </c>
      <c r="J27" s="25" t="str">
        <f>+J26</f>
        <v>gebruikt door een bedrijfsleider of een inwoner van zijn gezin, misbruik lees meerdere gelijke uitgaven worden afgeraden</v>
      </c>
    </row>
    <row r="28" spans="2:24" ht="30" x14ac:dyDescent="0.25">
      <c r="B28" s="34" t="s">
        <v>38</v>
      </c>
      <c r="C28" s="56"/>
      <c r="D28" s="17">
        <f>+D27</f>
        <v>6</v>
      </c>
      <c r="E28" s="17"/>
      <c r="F28" s="17">
        <f>+F27</f>
        <v>6</v>
      </c>
      <c r="G28" s="93">
        <f t="shared" si="1"/>
        <v>72</v>
      </c>
      <c r="H28" s="17"/>
      <c r="I28" s="18" t="str">
        <f>+I27</f>
        <v>ongeacht het bedag van de factuur / kosten</v>
      </c>
      <c r="J28" s="25" t="str">
        <f>+J27</f>
        <v>gebruikt door een bedrijfsleider of een inwoner van zijn gezin, misbruik lees meerdere gelijke uitgaven worden afgeraden</v>
      </c>
    </row>
    <row r="29" spans="2:24" ht="30" x14ac:dyDescent="0.25">
      <c r="B29" s="16" t="s">
        <v>30</v>
      </c>
      <c r="C29" s="56"/>
      <c r="D29" s="17">
        <v>4</v>
      </c>
      <c r="E29" s="17"/>
      <c r="F29" s="17">
        <v>4</v>
      </c>
      <c r="G29" s="93">
        <f t="shared" si="1"/>
        <v>48</v>
      </c>
      <c r="H29" s="17"/>
      <c r="I29" s="18" t="s">
        <v>36</v>
      </c>
      <c r="J29" s="25" t="s">
        <v>35</v>
      </c>
    </row>
    <row r="30" spans="2:24" ht="30" x14ac:dyDescent="0.25">
      <c r="B30" s="16" t="s">
        <v>31</v>
      </c>
      <c r="C30" s="56"/>
      <c r="D30" s="17">
        <v>0</v>
      </c>
      <c r="E30" s="17"/>
      <c r="F30" s="17">
        <v>0</v>
      </c>
      <c r="G30" s="93">
        <f t="shared" si="1"/>
        <v>0</v>
      </c>
      <c r="H30" s="17"/>
      <c r="I30" s="18" t="s">
        <v>36</v>
      </c>
      <c r="J30" s="25" t="s">
        <v>35</v>
      </c>
    </row>
    <row r="31" spans="2:24" ht="60" x14ac:dyDescent="0.25">
      <c r="B31" s="8" t="s">
        <v>32</v>
      </c>
      <c r="C31" s="50"/>
      <c r="D31" s="9">
        <v>135</v>
      </c>
      <c r="E31" s="9"/>
      <c r="F31" s="9">
        <f>+D31</f>
        <v>135</v>
      </c>
      <c r="G31" s="86">
        <f>+F31*12</f>
        <v>1620</v>
      </c>
      <c r="H31" s="9"/>
      <c r="I31" s="10" t="s">
        <v>60</v>
      </c>
      <c r="J31" s="22" t="s">
        <v>52</v>
      </c>
    </row>
    <row r="32" spans="2:24" ht="60" x14ac:dyDescent="0.25">
      <c r="B32" s="22" t="s">
        <v>33</v>
      </c>
      <c r="C32" s="50"/>
      <c r="D32" s="9">
        <v>0</v>
      </c>
      <c r="E32" s="9"/>
      <c r="F32" s="9">
        <v>0</v>
      </c>
      <c r="G32" s="86">
        <f>+F32*12</f>
        <v>0</v>
      </c>
      <c r="H32" s="9"/>
      <c r="I32" s="10" t="s">
        <v>53</v>
      </c>
      <c r="J32" s="22" t="s">
        <v>34</v>
      </c>
    </row>
    <row r="33" spans="2:24" ht="45" x14ac:dyDescent="0.25">
      <c r="B33" s="25" t="s">
        <v>55</v>
      </c>
      <c r="C33" s="56"/>
      <c r="D33" s="17">
        <v>150</v>
      </c>
      <c r="E33" s="17"/>
      <c r="F33" s="17">
        <v>150</v>
      </c>
      <c r="G33" s="93">
        <f>+F33*12</f>
        <v>1800</v>
      </c>
      <c r="H33" s="17"/>
      <c r="I33" s="18" t="s">
        <v>56</v>
      </c>
      <c r="J33" s="25"/>
    </row>
    <row r="34" spans="2:24" x14ac:dyDescent="0.25">
      <c r="B34" s="36" t="s">
        <v>39</v>
      </c>
      <c r="C34" s="57"/>
      <c r="D34" s="43">
        <v>0</v>
      </c>
      <c r="E34" s="44"/>
      <c r="F34" s="43">
        <v>0</v>
      </c>
      <c r="G34" s="94">
        <f>+F34*12</f>
        <v>0</v>
      </c>
      <c r="H34" s="43"/>
      <c r="I34" s="37"/>
      <c r="J34" s="38" t="s">
        <v>42</v>
      </c>
    </row>
    <row r="35" spans="2:24" x14ac:dyDescent="0.25">
      <c r="B35" s="36" t="s">
        <v>40</v>
      </c>
      <c r="C35" s="58"/>
      <c r="D35" s="43">
        <v>0</v>
      </c>
      <c r="E35" s="44"/>
      <c r="F35" s="43">
        <v>0</v>
      </c>
      <c r="G35" s="94">
        <f t="shared" ref="G35:G38" si="2">+F35*12</f>
        <v>0</v>
      </c>
      <c r="H35" s="43"/>
      <c r="I35" s="39"/>
      <c r="J35" s="38" t="s">
        <v>59</v>
      </c>
    </row>
    <row r="36" spans="2:24" x14ac:dyDescent="0.25">
      <c r="B36" s="36" t="s">
        <v>41</v>
      </c>
      <c r="C36" s="58"/>
      <c r="D36" s="43">
        <v>0</v>
      </c>
      <c r="E36" s="44"/>
      <c r="F36" s="43">
        <v>0</v>
      </c>
      <c r="G36" s="94">
        <f t="shared" si="2"/>
        <v>0</v>
      </c>
      <c r="H36" s="43"/>
      <c r="I36" s="39"/>
      <c r="J36" s="38" t="str">
        <f>+J34</f>
        <v>te vermijden</v>
      </c>
    </row>
    <row r="37" spans="2:24" x14ac:dyDescent="0.25">
      <c r="B37" s="36" t="s">
        <v>43</v>
      </c>
      <c r="C37" s="58"/>
      <c r="D37" s="60">
        <v>0</v>
      </c>
      <c r="E37" s="63"/>
      <c r="F37" s="60">
        <v>0</v>
      </c>
      <c r="G37" s="95">
        <f t="shared" si="2"/>
        <v>0</v>
      </c>
      <c r="H37" s="66"/>
      <c r="I37" s="39"/>
      <c r="J37" s="38" t="str">
        <f>+J36</f>
        <v>te vermijden</v>
      </c>
    </row>
    <row r="38" spans="2:24" x14ac:dyDescent="0.25">
      <c r="B38" s="28" t="s">
        <v>48</v>
      </c>
      <c r="C38" s="59" t="s">
        <v>50</v>
      </c>
      <c r="D38" s="61">
        <f>+D25+D26+D27+D29+D28+D30+D31+D32+D34+D35+D36+D37+D33</f>
        <v>309</v>
      </c>
      <c r="E38" s="61">
        <f t="shared" ref="E38" si="3">+E25+E26+E27+E29+E28+E30+E31+E32+E34+E35+E36+E37</f>
        <v>0</v>
      </c>
      <c r="F38" s="61">
        <f>+F25+F26+F27+F29+F28+F30+F31+F32+F34+F35+F36+F37+F33</f>
        <v>309</v>
      </c>
      <c r="G38" s="96">
        <f t="shared" si="2"/>
        <v>3708</v>
      </c>
      <c r="H38" s="61"/>
      <c r="I38" s="3"/>
      <c r="J38" s="23"/>
    </row>
    <row r="39" spans="2:24" s="31" customFormat="1" ht="30.75" customHeight="1" x14ac:dyDescent="0.25">
      <c r="B39" s="45" t="s">
        <v>68</v>
      </c>
      <c r="C39" s="54" t="s">
        <v>51</v>
      </c>
      <c r="D39" s="62">
        <f>+D38+D19</f>
        <v>2309</v>
      </c>
      <c r="E39" s="62"/>
      <c r="F39" s="62">
        <f>+F19+F38</f>
        <v>1809</v>
      </c>
      <c r="G39" s="91"/>
      <c r="H39" s="62"/>
      <c r="I39" s="47"/>
      <c r="J39" s="48"/>
      <c r="K39" s="30"/>
      <c r="L39" s="30"/>
      <c r="M39" s="30"/>
      <c r="N39" s="30"/>
      <c r="O39" s="30"/>
      <c r="P39" s="30"/>
      <c r="Q39" s="30"/>
      <c r="R39" s="30"/>
      <c r="S39" s="30"/>
      <c r="T39" s="30"/>
      <c r="U39" s="30"/>
      <c r="V39" s="30"/>
      <c r="W39" s="30"/>
      <c r="X39" s="30"/>
    </row>
    <row r="41" spans="2:24" ht="90" x14ac:dyDescent="0.25">
      <c r="B41" s="14" t="s">
        <v>44</v>
      </c>
      <c r="C41" s="53" t="s">
        <v>63</v>
      </c>
      <c r="D41" s="64">
        <v>645</v>
      </c>
      <c r="E41" s="41"/>
      <c r="F41" s="64">
        <v>460</v>
      </c>
      <c r="G41" s="97"/>
      <c r="H41" s="67"/>
      <c r="I41" s="15" t="s">
        <v>47</v>
      </c>
      <c r="J41" s="42" t="s">
        <v>46</v>
      </c>
    </row>
    <row r="42" spans="2:24" x14ac:dyDescent="0.25">
      <c r="B42" s="33" t="s">
        <v>75</v>
      </c>
      <c r="D42" s="11">
        <f>+D41*12</f>
        <v>7740</v>
      </c>
      <c r="F42" s="11">
        <f>+F41*12</f>
        <v>5520</v>
      </c>
    </row>
    <row r="43" spans="2:24" s="31" customFormat="1" ht="30.75" customHeight="1" x14ac:dyDescent="0.25">
      <c r="B43" s="45" t="s">
        <v>69</v>
      </c>
      <c r="C43" s="54" t="s">
        <v>70</v>
      </c>
      <c r="D43" s="62">
        <f>+D39+D41</f>
        <v>2954</v>
      </c>
      <c r="E43" s="62"/>
      <c r="F43" s="62">
        <f>+F39+F41</f>
        <v>2269</v>
      </c>
      <c r="G43" s="91"/>
      <c r="H43" s="62"/>
      <c r="I43" s="47"/>
      <c r="J43" s="48"/>
      <c r="K43" s="30"/>
      <c r="L43" s="30"/>
      <c r="M43" s="30"/>
      <c r="N43" s="30"/>
      <c r="O43" s="30"/>
      <c r="P43" s="30"/>
      <c r="Q43" s="30"/>
      <c r="R43" s="30"/>
      <c r="S43" s="30"/>
      <c r="T43" s="30"/>
      <c r="U43" s="30"/>
      <c r="V43" s="30"/>
      <c r="W43" s="30"/>
      <c r="X43" s="30"/>
    </row>
    <row r="45" spans="2:24" ht="30" x14ac:dyDescent="0.25">
      <c r="B45" s="14" t="s">
        <v>61</v>
      </c>
      <c r="C45" s="53" t="s">
        <v>64</v>
      </c>
      <c r="D45" s="40">
        <v>810</v>
      </c>
      <c r="E45" s="41"/>
      <c r="F45" s="40">
        <v>420</v>
      </c>
      <c r="G45" s="98"/>
      <c r="H45" s="40"/>
      <c r="I45" s="15" t="s">
        <v>62</v>
      </c>
      <c r="J45" s="42" t="s">
        <v>66</v>
      </c>
    </row>
    <row r="46" spans="2:24" x14ac:dyDescent="0.25">
      <c r="B46" s="33" t="s">
        <v>75</v>
      </c>
      <c r="D46" s="11">
        <f>+D45*12</f>
        <v>9720</v>
      </c>
      <c r="F46" s="11">
        <f>+F45*12</f>
        <v>5040</v>
      </c>
    </row>
    <row r="47" spans="2:24" s="31" customFormat="1" ht="30.75" customHeight="1" x14ac:dyDescent="0.25">
      <c r="B47" s="45" t="s">
        <v>67</v>
      </c>
      <c r="C47" s="54" t="s">
        <v>65</v>
      </c>
      <c r="D47" s="46">
        <f>+D39+D41+D45</f>
        <v>3764</v>
      </c>
      <c r="E47" s="46"/>
      <c r="F47" s="46">
        <f>+F39+F41+F45</f>
        <v>2689</v>
      </c>
      <c r="G47" s="99"/>
      <c r="H47" s="46"/>
      <c r="I47" s="47"/>
      <c r="J47" s="48"/>
      <c r="K47" s="30"/>
      <c r="L47" s="30"/>
      <c r="M47" s="30"/>
      <c r="N47" s="30"/>
      <c r="O47" s="30"/>
      <c r="P47" s="30"/>
      <c r="Q47" s="30"/>
      <c r="R47" s="30"/>
      <c r="S47" s="30"/>
      <c r="T47" s="30"/>
      <c r="U47" s="30"/>
      <c r="V47" s="30"/>
      <c r="W47" s="30"/>
      <c r="X47" s="30"/>
    </row>
    <row r="48" spans="2:24" x14ac:dyDescent="0.25">
      <c r="B48" s="4" t="s">
        <v>71</v>
      </c>
      <c r="D48" s="11">
        <f>+D47*12</f>
        <v>45168</v>
      </c>
      <c r="F48" s="11">
        <f>+F47*12</f>
        <v>32268</v>
      </c>
    </row>
    <row r="49" spans="2:10" ht="15.75" thickBot="1" x14ac:dyDescent="0.3"/>
    <row r="50" spans="2:10" x14ac:dyDescent="0.25">
      <c r="B50" s="70" t="s">
        <v>76</v>
      </c>
      <c r="C50" s="71"/>
      <c r="D50" s="72"/>
      <c r="E50" s="73" t="s">
        <v>80</v>
      </c>
      <c r="F50" s="72"/>
      <c r="G50" s="100" t="s">
        <v>80</v>
      </c>
      <c r="J50" s="104" t="s">
        <v>92</v>
      </c>
    </row>
    <row r="51" spans="2:10" x14ac:dyDescent="0.25">
      <c r="B51" s="74" t="s">
        <v>77</v>
      </c>
      <c r="C51" s="75"/>
      <c r="D51" s="65">
        <f>+D21</f>
        <v>2815.07623853211</v>
      </c>
      <c r="E51" s="76">
        <f>+D51/$D$54</f>
        <v>0.65925666926729765</v>
      </c>
      <c r="F51" s="65">
        <f t="shared" ref="F51" si="4">+F21</f>
        <v>2315.07623853211</v>
      </c>
      <c r="G51" s="101">
        <f>+F51/$F$54</f>
        <v>0.72457621217693013</v>
      </c>
      <c r="J51" s="105" t="s">
        <v>94</v>
      </c>
    </row>
    <row r="52" spans="2:10" x14ac:dyDescent="0.25">
      <c r="B52" s="74" t="s">
        <v>78</v>
      </c>
      <c r="C52" s="77"/>
      <c r="D52" s="65">
        <f>+D41</f>
        <v>645</v>
      </c>
      <c r="E52" s="76">
        <f t="shared" ref="E52:E53" si="5">+D52/$D$54</f>
        <v>0.15105116723202264</v>
      </c>
      <c r="F52" s="65">
        <f t="shared" ref="F52" si="6">+F41</f>
        <v>460</v>
      </c>
      <c r="G52" s="101">
        <f t="shared" ref="G52:G53" si="7">+F52/$F$54</f>
        <v>0.14397152545296835</v>
      </c>
      <c r="J52" s="24" t="s">
        <v>93</v>
      </c>
    </row>
    <row r="53" spans="2:10" x14ac:dyDescent="0.25">
      <c r="B53" s="74" t="s">
        <v>79</v>
      </c>
      <c r="C53" s="75"/>
      <c r="D53" s="32">
        <f>+D45</f>
        <v>810</v>
      </c>
      <c r="E53" s="76">
        <f t="shared" si="5"/>
        <v>0.18969216350067958</v>
      </c>
      <c r="F53" s="32">
        <f t="shared" ref="F53" si="8">+F45</f>
        <v>420</v>
      </c>
      <c r="G53" s="101">
        <f t="shared" si="7"/>
        <v>0.13145226237010152</v>
      </c>
      <c r="J53" s="23" t="s">
        <v>96</v>
      </c>
    </row>
    <row r="54" spans="2:10" x14ac:dyDescent="0.25">
      <c r="B54" s="74" t="s">
        <v>81</v>
      </c>
      <c r="C54" s="75"/>
      <c r="D54" s="65">
        <f>+D51+D52+D53</f>
        <v>4270.0762385321104</v>
      </c>
      <c r="E54" s="77"/>
      <c r="F54" s="65">
        <f>SUM(F51:F53)</f>
        <v>3195.07623853211</v>
      </c>
      <c r="G54" s="102"/>
      <c r="J54" s="42" t="s">
        <v>97</v>
      </c>
    </row>
    <row r="55" spans="2:10" x14ac:dyDescent="0.25">
      <c r="B55" s="74"/>
      <c r="C55" s="75"/>
      <c r="D55" s="65"/>
      <c r="E55" s="77"/>
      <c r="F55" s="65"/>
      <c r="G55" s="102"/>
      <c r="J55" s="106" t="s">
        <v>95</v>
      </c>
    </row>
    <row r="56" spans="2:10" x14ac:dyDescent="0.25">
      <c r="B56" s="82" t="s">
        <v>84</v>
      </c>
      <c r="C56" s="75"/>
      <c r="D56" s="65"/>
      <c r="E56" s="77"/>
      <c r="F56" s="65"/>
      <c r="G56" s="102"/>
    </row>
    <row r="57" spans="2:10" x14ac:dyDescent="0.25">
      <c r="B57" s="74"/>
      <c r="C57" s="75"/>
      <c r="D57" s="65"/>
      <c r="E57" s="77"/>
      <c r="F57" s="65"/>
      <c r="G57" s="102"/>
    </row>
    <row r="58" spans="2:10" x14ac:dyDescent="0.25">
      <c r="B58" s="74" t="s">
        <v>85</v>
      </c>
      <c r="C58" s="75"/>
      <c r="D58" s="65">
        <f>+D51</f>
        <v>2815.07623853211</v>
      </c>
      <c r="E58" s="76">
        <f>+D58/$D$62</f>
        <v>0.69097289145143292</v>
      </c>
      <c r="F58" s="65"/>
      <c r="G58" s="102"/>
    </row>
    <row r="59" spans="2:10" x14ac:dyDescent="0.25">
      <c r="B59" s="74" t="s">
        <v>89</v>
      </c>
      <c r="C59" s="75"/>
      <c r="D59" s="65">
        <v>815</v>
      </c>
      <c r="E59" s="76">
        <f t="shared" ref="E59:E61" si="9">+D59/$D$62</f>
        <v>0.20004534826614942</v>
      </c>
      <c r="F59" s="65"/>
      <c r="G59" s="102"/>
    </row>
    <row r="60" spans="2:10" x14ac:dyDescent="0.25">
      <c r="B60" s="74" t="s">
        <v>86</v>
      </c>
      <c r="C60" s="75"/>
      <c r="D60" s="65">
        <v>296</v>
      </c>
      <c r="E60" s="76">
        <f t="shared" si="9"/>
        <v>7.2654506854945067E-2</v>
      </c>
      <c r="F60" s="65"/>
      <c r="G60" s="102"/>
    </row>
    <row r="61" spans="2:10" x14ac:dyDescent="0.25">
      <c r="B61" s="74" t="s">
        <v>87</v>
      </c>
      <c r="C61" s="75"/>
      <c r="D61" s="32">
        <v>148</v>
      </c>
      <c r="E61" s="76">
        <f t="shared" si="9"/>
        <v>3.6327253427472533E-2</v>
      </c>
      <c r="F61" s="65"/>
      <c r="G61" s="102"/>
    </row>
    <row r="62" spans="2:10" ht="15.75" thickBot="1" x14ac:dyDescent="0.3">
      <c r="B62" s="78" t="s">
        <v>88</v>
      </c>
      <c r="C62" s="79"/>
      <c r="D62" s="80">
        <f>SUM(D58:D61)</f>
        <v>4074.07623853211</v>
      </c>
      <c r="E62" s="81"/>
      <c r="F62" s="80"/>
      <c r="G62" s="103"/>
    </row>
    <row r="64" spans="2:10" x14ac:dyDescent="0.25">
      <c r="B64" s="4" t="s">
        <v>82</v>
      </c>
    </row>
    <row r="65" spans="2:2" x14ac:dyDescent="0.25">
      <c r="B65" s="4" t="s">
        <v>83</v>
      </c>
    </row>
    <row r="66" spans="2:2" x14ac:dyDescent="0.25">
      <c r="B66" s="4" t="s">
        <v>90</v>
      </c>
    </row>
  </sheetData>
  <mergeCells count="1">
    <mergeCell ref="B1:J1"/>
  </mergeCells>
  <pageMargins left="0.7" right="0.7" top="0.75" bottom="0.75" header="0.3" footer="0.3"/>
  <pageSetup scale="61" orientation="landscape" r:id="rId1"/>
  <colBreaks count="1" manualBreakCount="1">
    <brk id="10" max="65" man="1"/>
  </colBreaks>
  <ignoredErrors>
    <ignoredError sqref="E51:E53" formula="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Fisc1</dc:creator>
  <cp:lastModifiedBy>Fisc1</cp:lastModifiedBy>
  <cp:lastPrinted>2023-10-14T13:36:04Z</cp:lastPrinted>
  <dcterms:created xsi:type="dcterms:W3CDTF">2023-10-14T11:44:24Z</dcterms:created>
  <dcterms:modified xsi:type="dcterms:W3CDTF">2023-10-14T13:43:57Z</dcterms:modified>
</cp:coreProperties>
</file>