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fisc1\Downloads\"/>
    </mc:Choice>
  </mc:AlternateContent>
  <xr:revisionPtr revIDLastSave="0" documentId="8_{235BF19D-3143-433E-808F-EA0234D45745}" xr6:coauthVersionLast="47" xr6:coauthVersionMax="47" xr10:uidLastSave="{00000000-0000-0000-0000-000000000000}"/>
  <bookViews>
    <workbookView xWindow="-120" yWindow="-120" windowWidth="29040" windowHeight="1584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HRTZw6WnkjMzzeKrmBsgfote2ww=="/>
    </ext>
  </extLst>
</workbook>
</file>

<file path=xl/calcChain.xml><?xml version="1.0" encoding="utf-8"?>
<calcChain xmlns="http://schemas.openxmlformats.org/spreadsheetml/2006/main">
  <c r="M14" i="1" l="1"/>
  <c r="J13" i="1"/>
  <c r="M28" i="1"/>
  <c r="L27" i="1"/>
  <c r="B21" i="1"/>
  <c r="C21" i="1"/>
  <c r="I25" i="1"/>
  <c r="H25" i="1"/>
  <c r="G25" i="1"/>
  <c r="F25" i="1"/>
  <c r="E25" i="1"/>
  <c r="D25" i="1"/>
  <c r="C25" i="1"/>
  <c r="B25" i="1"/>
  <c r="C19" i="1"/>
  <c r="D19" i="1" s="1"/>
  <c r="E19" i="1" s="1"/>
  <c r="F19" i="1" s="1"/>
  <c r="G19" i="1" s="1"/>
  <c r="H19" i="1" s="1"/>
  <c r="I19" i="1" s="1"/>
  <c r="B9" i="1"/>
  <c r="B13" i="1"/>
  <c r="C7" i="1"/>
  <c r="D7" i="1" s="1"/>
  <c r="D13" i="1" l="1"/>
  <c r="E7" i="1"/>
  <c r="D9" i="1"/>
  <c r="C13" i="1"/>
  <c r="B22" i="1"/>
  <c r="B23" i="1" s="1"/>
  <c r="B10" i="1"/>
  <c r="B11" i="1" s="1"/>
  <c r="C9" i="1"/>
  <c r="B16" i="1" l="1"/>
  <c r="B15" i="1"/>
  <c r="B27" i="1"/>
  <c r="B28" i="1"/>
  <c r="C10" i="1"/>
  <c r="C11" i="1" s="1"/>
  <c r="D10" i="1"/>
  <c r="D11" i="1" s="1"/>
  <c r="C22" i="1"/>
  <c r="C23" i="1" s="1"/>
  <c r="F7" i="1"/>
  <c r="E13" i="1"/>
  <c r="E9" i="1"/>
  <c r="D21" i="1"/>
  <c r="D16" i="1" l="1"/>
  <c r="D15" i="1"/>
  <c r="C16" i="1"/>
  <c r="C15" i="1"/>
  <c r="F9" i="1"/>
  <c r="F13" i="1"/>
  <c r="G7" i="1"/>
  <c r="C28" i="1"/>
  <c r="C27" i="1"/>
  <c r="E21" i="1"/>
  <c r="D22" i="1"/>
  <c r="D23" i="1" s="1"/>
  <c r="E10" i="1"/>
  <c r="E11" i="1" s="1"/>
  <c r="D28" i="1" l="1"/>
  <c r="D27" i="1"/>
  <c r="F10" i="1"/>
  <c r="F11" i="1" s="1"/>
  <c r="F21" i="1"/>
  <c r="E22" i="1"/>
  <c r="E23" i="1" s="1"/>
  <c r="E16" i="1"/>
  <c r="E15" i="1"/>
  <c r="G13" i="1"/>
  <c r="H7" i="1"/>
  <c r="G9" i="1"/>
  <c r="E28" i="1" l="1"/>
  <c r="E27" i="1"/>
  <c r="F16" i="1"/>
  <c r="F15" i="1"/>
  <c r="G10" i="1"/>
  <c r="G11" i="1" s="1"/>
  <c r="H13" i="1"/>
  <c r="I7" i="1"/>
  <c r="H9" i="1"/>
  <c r="F22" i="1"/>
  <c r="F23" i="1" s="1"/>
  <c r="G21" i="1"/>
  <c r="G16" i="1" l="1"/>
  <c r="G15" i="1"/>
  <c r="F27" i="1"/>
  <c r="F28" i="1"/>
  <c r="H10" i="1"/>
  <c r="H11" i="1" s="1"/>
  <c r="H21" i="1"/>
  <c r="G22" i="1"/>
  <c r="G23" i="1" s="1"/>
  <c r="I9" i="1"/>
  <c r="H16" i="1" l="1"/>
  <c r="H15" i="1"/>
  <c r="G28" i="1"/>
  <c r="G27" i="1"/>
  <c r="I21" i="1"/>
  <c r="J25" i="1"/>
  <c r="I10" i="1"/>
  <c r="I11" i="1" s="1"/>
  <c r="H22" i="1"/>
  <c r="H23" i="1" s="1"/>
  <c r="I16" i="1" l="1"/>
  <c r="I15" i="1"/>
  <c r="J11" i="1"/>
  <c r="K11" i="1" s="1"/>
  <c r="L13" i="1" s="1"/>
  <c r="I22" i="1"/>
  <c r="I23" i="1" s="1"/>
  <c r="H28" i="1"/>
  <c r="H27" i="1"/>
  <c r="I28" i="1" l="1"/>
  <c r="I27" i="1"/>
  <c r="J27" i="1" s="1"/>
  <c r="K25" i="1" s="1"/>
</calcChain>
</file>

<file path=xl/sharedStrings.xml><?xml version="1.0" encoding="utf-8"?>
<sst xmlns="http://schemas.openxmlformats.org/spreadsheetml/2006/main" count="48" uniqueCount="30">
  <si>
    <t>Tarief</t>
  </si>
  <si>
    <t>Belastingsvoordeel</t>
  </si>
  <si>
    <t>Simulatie 8 jaar</t>
  </si>
  <si>
    <t>Terugbetaling na 8 jaar</t>
  </si>
  <si>
    <t>Totaal</t>
  </si>
  <si>
    <t>Openstaand Saldo eindejaar</t>
  </si>
  <si>
    <t>Jaar 1</t>
  </si>
  <si>
    <t>Jaar 2</t>
  </si>
  <si>
    <t>Jaar 3</t>
  </si>
  <si>
    <t>Jaar 4</t>
  </si>
  <si>
    <t>Jaar 5</t>
  </si>
  <si>
    <t>Jaar 6</t>
  </si>
  <si>
    <t>Jaar 7</t>
  </si>
  <si>
    <t>Jaar 8</t>
  </si>
  <si>
    <t>Bruto Rente</t>
  </si>
  <si>
    <t>- 30% RV</t>
  </si>
  <si>
    <t>Netto Opbrengst</t>
  </si>
  <si>
    <t>Fiscaal Voordeel</t>
  </si>
  <si>
    <t>Totale opbrengst</t>
  </si>
  <si>
    <t>% Rendement</t>
  </si>
  <si>
    <t>Met terugbetaling</t>
  </si>
  <si>
    <t>Le prêt Winwin est un prêt subordonné avec une durée fixe de 5 à 10 ans.
En tant qu'emprunteur, vous pouvez emprunter jusqu'à un maximum de 300 000 euros. Chaque prêteur ne peut emprunter qu'un maximum de 75 000 euros.
Le taux d'intérêt pour 2022 est de 1,25 % maximum et de 0,55 % minimum - pour 2023, nous prévoyons un taux d'intérêt d'environ 2 %.
Différentes options de remboursement sont possibles : remboursement mensuel, trimestriel, semestriel ou annuel unique. Pour avoir un aperçu du montant du remboursement, faites la simulation ici UNIQUEMENT POUR LES PETITS ACTIONNAIRES - En plus des intérêts, le prêteur bénéficie d'un abattement fiscal de 2,5% sur le capital non encore remboursé.
Traduit avec www.DeepL.com/Translator (version gratuite)</t>
  </si>
  <si>
    <t>(*) Moyenne debut/fin d'année</t>
  </si>
  <si>
    <t xml:space="preserve">In Dit voorbeeld krijgt je dus een netto rendement van </t>
  </si>
  <si>
    <t>op 24,000,00</t>
  </si>
  <si>
    <t>Opbrengst op een Belgisch spaarboekje bij een groot bank: 1,1%</t>
  </si>
  <si>
    <t>Netto - Rendement</t>
  </si>
  <si>
    <t>Winwinlening</t>
  </si>
  <si>
    <t>Bij Faillissement van de schuldenaar kan de Schuldeiser 30% recupereren via de Belastings aangifte</t>
  </si>
  <si>
    <r>
      <t>De Winwinlening is een achtergestelde lening met een vaste looptijd van 5 - 10</t>
    </r>
    <r>
      <rPr>
        <b/>
        <sz val="11"/>
        <color theme="1"/>
        <rFont val="Calibri"/>
      </rPr>
      <t xml:space="preserve"> jaar</t>
    </r>
    <r>
      <rPr>
        <sz val="11"/>
        <color theme="1"/>
        <rFont val="Calibri"/>
      </rPr>
      <t xml:space="preserve">
Als kredietnemer kunt u tot maximum 300.000 euro lenen. Elke kredietgever kan maar maximum 75</t>
    </r>
    <r>
      <rPr>
        <b/>
        <sz val="11"/>
        <color theme="1"/>
        <rFont val="Calibri"/>
      </rPr>
      <t>.000 euro</t>
    </r>
    <r>
      <rPr>
        <sz val="11"/>
        <color theme="1"/>
        <rFont val="Calibri"/>
      </rPr>
      <t xml:space="preserve"> ontlenen
De rentevoet vindt u terug op: https://www.pmv.eu/product/winwinlening/
Verschillende aflossingsmogelijkheden zijn mogelijk –</t>
    </r>
    <r>
      <rPr>
        <b/>
        <sz val="11"/>
        <color theme="1"/>
        <rFont val="Calibri"/>
      </rPr>
      <t>maandelijks, driemaandelijks, zesmaandelijks of jaarlijk</t>
    </r>
    <r>
      <rPr>
        <sz val="11"/>
        <color theme="1"/>
        <rFont val="Calibri"/>
      </rPr>
      <t xml:space="preserve">s éénmalige aflossing . Om een zicht te hebben op het aflossingsbedrag, maak hier de simulatie </t>
    </r>
    <r>
      <rPr>
        <b/>
        <sz val="11"/>
        <color theme="1"/>
        <rFont val="Calibri"/>
      </rPr>
      <t>ENKEL VOOR KLEINE AANDEELHOUDERS</t>
    </r>
    <r>
      <rPr>
        <sz val="11"/>
        <color theme="1"/>
        <rFont val="Calibri"/>
      </rPr>
      <t xml:space="preserve"> - Boven de interest krijgt de kredietgever een belastingskorting van 2,5% op het nog niet terugbetaalde kapitaal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</si>
</sst>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
    <numFmt numFmtId="165" formatCode="0.000%"/>
  </numFmts>
  <fonts count="10">
    <font>
      <sz val="11"/>
      <color theme="1"/>
      <name val="Calibri"/>
      <scheme val="minor"/>
    </font>
    <font>
      <sz val="11"/>
      <color theme="1"/>
      <name val="Calibri"/>
      <family val="2"/>
      <scheme val="minor"/>
    </font>
    <font>
      <sz val="11"/>
      <color theme="1"/>
      <name val="Calibri"/>
      <scheme val="minor"/>
    </font>
    <font>
      <sz val="11"/>
      <name val="Calibri"/>
    </font>
    <font>
      <sz val="11"/>
      <color theme="0"/>
      <name val="Calibri"/>
      <scheme val="minor"/>
    </font>
    <font>
      <b/>
      <sz val="11"/>
      <color theme="1"/>
      <name val="Calibri"/>
      <scheme val="minor"/>
    </font>
    <font>
      <sz val="11"/>
      <color theme="1"/>
      <name val="Calibri"/>
    </font>
    <font>
      <b/>
      <sz val="11"/>
      <color theme="1"/>
      <name val="Calibri"/>
    </font>
    <font>
      <b/>
      <sz val="11"/>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theme="4"/>
        <bgColor theme="4"/>
      </patternFill>
    </fill>
    <fill>
      <patternFill patternType="solid">
        <fgColor rgb="FFC2D69B"/>
        <bgColor rgb="FFC2D69B"/>
      </patternFill>
    </fill>
    <fill>
      <patternFill patternType="solid">
        <fgColor rgb="FFF2DBDB"/>
        <bgColor rgb="FFF2DBDB"/>
      </patternFill>
    </fill>
    <fill>
      <patternFill patternType="solid">
        <fgColor theme="5"/>
        <bgColor theme="5"/>
      </patternFill>
    </fill>
    <fill>
      <patternFill patternType="solid">
        <fgColor rgb="FFFFFF00"/>
        <bgColor rgb="FFF2DBDB"/>
      </patternFill>
    </fill>
    <fill>
      <patternFill patternType="solid">
        <fgColor rgb="FFFFFF00"/>
        <bgColor indexed="64"/>
      </patternFill>
    </fill>
  </fills>
  <borders count="1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right/>
      <top/>
      <bottom/>
      <diagonal/>
    </border>
    <border>
      <left/>
      <right/>
      <top/>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2" fillId="0" borderId="0" applyFont="0" applyFill="0" applyBorder="0" applyAlignment="0" applyProtection="0"/>
  </cellStyleXfs>
  <cellXfs count="31">
    <xf numFmtId="0" fontId="0" fillId="0" borderId="0" xfId="0"/>
    <xf numFmtId="0" fontId="2" fillId="0" borderId="0" xfId="0" applyFont="1"/>
    <xf numFmtId="10" fontId="0" fillId="0" borderId="0" xfId="0" applyNumberFormat="1"/>
    <xf numFmtId="0" fontId="4" fillId="2" borderId="3" xfId="0" applyFont="1" applyFill="1" applyBorder="1"/>
    <xf numFmtId="0" fontId="0" fillId="3" borderId="3" xfId="0" applyFill="1" applyBorder="1"/>
    <xf numFmtId="0" fontId="0" fillId="4" borderId="3" xfId="0" applyFill="1" applyBorder="1" applyAlignment="1">
      <alignment wrapText="1"/>
    </xf>
    <xf numFmtId="164" fontId="0" fillId="4" borderId="3" xfId="0" applyNumberFormat="1" applyFill="1" applyBorder="1"/>
    <xf numFmtId="0" fontId="0" fillId="4" borderId="3" xfId="0" applyFill="1" applyBorder="1"/>
    <xf numFmtId="0" fontId="0" fillId="4" borderId="3" xfId="0" quotePrefix="1" applyFill="1" applyBorder="1"/>
    <xf numFmtId="164" fontId="0" fillId="4" borderId="4" xfId="0" applyNumberFormat="1" applyFill="1" applyBorder="1"/>
    <xf numFmtId="0" fontId="4" fillId="5" borderId="3" xfId="0" applyFont="1" applyFill="1" applyBorder="1" applyAlignment="1">
      <alignment wrapText="1"/>
    </xf>
    <xf numFmtId="164" fontId="4" fillId="5" borderId="3" xfId="0" applyNumberFormat="1" applyFont="1" applyFill="1" applyBorder="1"/>
    <xf numFmtId="164" fontId="0" fillId="3" borderId="3" xfId="0" applyNumberFormat="1" applyFill="1" applyBorder="1"/>
    <xf numFmtId="164" fontId="4" fillId="5" borderId="4" xfId="0" applyNumberFormat="1" applyFont="1" applyFill="1" applyBorder="1"/>
    <xf numFmtId="0" fontId="4" fillId="5" borderId="3" xfId="0" applyFont="1" applyFill="1" applyBorder="1"/>
    <xf numFmtId="10" fontId="4" fillId="5" borderId="3" xfId="0" applyNumberFormat="1" applyFont="1" applyFill="1" applyBorder="1"/>
    <xf numFmtId="165" fontId="0" fillId="0" borderId="0" xfId="0" applyNumberFormat="1"/>
    <xf numFmtId="164" fontId="0" fillId="6" borderId="3" xfId="0" applyNumberFormat="1" applyFill="1" applyBorder="1"/>
    <xf numFmtId="0" fontId="8" fillId="7" borderId="0" xfId="0" applyFont="1" applyFill="1"/>
    <xf numFmtId="0" fontId="1" fillId="0" borderId="0" xfId="0" applyFont="1"/>
    <xf numFmtId="165" fontId="0" fillId="0" borderId="0" xfId="1" applyNumberFormat="1" applyFont="1"/>
    <xf numFmtId="165" fontId="1" fillId="0" borderId="0" xfId="1" applyNumberFormat="1" applyFont="1"/>
    <xf numFmtId="0" fontId="9" fillId="7" borderId="0" xfId="0" applyFont="1" applyFill="1"/>
    <xf numFmtId="0" fontId="6" fillId="0" borderId="1" xfId="0" applyFont="1" applyBorder="1" applyAlignment="1">
      <alignment horizontal="left" vertical="top" wrapText="1"/>
    </xf>
    <xf numFmtId="0" fontId="3" fillId="0" borderId="2" xfId="0" applyFont="1" applyBorder="1"/>
    <xf numFmtId="164" fontId="5" fillId="3" borderId="5" xfId="0" applyNumberFormat="1" applyFont="1" applyFill="1" applyBorder="1" applyAlignment="1">
      <alignment horizontal="center" vertical="center"/>
    </xf>
    <xf numFmtId="0" fontId="3" fillId="0" borderId="6" xfId="0" applyFont="1" applyBorder="1"/>
    <xf numFmtId="0" fontId="3" fillId="0" borderId="7" xfId="0" applyFont="1" applyBorder="1"/>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00"/>
  <sheetViews>
    <sheetView tabSelected="1" workbookViewId="0">
      <selection activeCell="F39" sqref="F39"/>
    </sheetView>
  </sheetViews>
  <sheetFormatPr defaultColWidth="14.42578125" defaultRowHeight="15" customHeight="1"/>
  <cols>
    <col min="1" max="1" width="14.85546875" customWidth="1"/>
    <col min="2" max="2" width="12.7109375" customWidth="1"/>
    <col min="3" max="3" width="16.42578125" customWidth="1"/>
    <col min="4" max="8" width="11.85546875" customWidth="1"/>
    <col min="9" max="9" width="12.7109375" customWidth="1"/>
    <col min="10" max="10" width="10.7109375" customWidth="1"/>
    <col min="11" max="11" width="11.85546875" bestFit="1" customWidth="1"/>
    <col min="12" max="26" width="8.7109375" customWidth="1"/>
  </cols>
  <sheetData>
    <row r="1" spans="1:20" ht="14.25" customHeight="1" thickBot="1">
      <c r="A1" s="19" t="s">
        <v>27</v>
      </c>
    </row>
    <row r="2" spans="1:20" ht="126.75" customHeight="1" thickBot="1">
      <c r="A2" s="23" t="s">
        <v>29</v>
      </c>
      <c r="B2" s="24"/>
      <c r="C2" s="24"/>
      <c r="D2" s="24"/>
      <c r="E2" s="24"/>
      <c r="F2" s="24"/>
      <c r="G2" s="24"/>
      <c r="H2" s="24"/>
      <c r="I2" s="24"/>
      <c r="J2" s="28" t="s">
        <v>21</v>
      </c>
      <c r="K2" s="29"/>
      <c r="L2" s="29"/>
      <c r="M2" s="29"/>
      <c r="N2" s="29"/>
      <c r="O2" s="29"/>
      <c r="P2" s="29"/>
      <c r="Q2" s="29"/>
      <c r="R2" s="29"/>
      <c r="S2" s="29"/>
      <c r="T2" s="30"/>
    </row>
    <row r="3" spans="1:20" ht="14.25" customHeight="1">
      <c r="A3" s="1" t="s">
        <v>0</v>
      </c>
      <c r="C3" s="16">
        <v>2.6249999999999999E-2</v>
      </c>
    </row>
    <row r="4" spans="1:20" ht="14.25" customHeight="1">
      <c r="A4" s="1" t="s">
        <v>1</v>
      </c>
      <c r="C4" s="2">
        <v>2.5000000000000001E-2</v>
      </c>
    </row>
    <row r="5" spans="1:20" ht="14.25" customHeight="1">
      <c r="A5" s="1" t="s">
        <v>2</v>
      </c>
    </row>
    <row r="6" spans="1:20" ht="14.25" customHeight="1">
      <c r="A6" s="3" t="s">
        <v>3</v>
      </c>
      <c r="B6" s="3"/>
      <c r="C6" s="3"/>
      <c r="D6" s="3"/>
      <c r="E6" s="3"/>
      <c r="F6" s="3"/>
      <c r="G6" s="3"/>
      <c r="H6" s="3"/>
      <c r="I6" s="3"/>
      <c r="J6" s="4" t="s">
        <v>4</v>
      </c>
      <c r="K6" s="4"/>
    </row>
    <row r="7" spans="1:20" ht="42" customHeight="1">
      <c r="A7" s="5" t="s">
        <v>5</v>
      </c>
      <c r="B7" s="17">
        <v>24000</v>
      </c>
      <c r="C7" s="6">
        <f t="shared" ref="C7:I7" si="0">+B7</f>
        <v>24000</v>
      </c>
      <c r="D7" s="6">
        <f t="shared" si="0"/>
        <v>24000</v>
      </c>
      <c r="E7" s="6">
        <f t="shared" si="0"/>
        <v>24000</v>
      </c>
      <c r="F7" s="6">
        <f t="shared" si="0"/>
        <v>24000</v>
      </c>
      <c r="G7" s="6">
        <f t="shared" si="0"/>
        <v>24000</v>
      </c>
      <c r="H7" s="6">
        <f t="shared" si="0"/>
        <v>24000</v>
      </c>
      <c r="I7" s="6">
        <f t="shared" si="0"/>
        <v>24000</v>
      </c>
      <c r="J7" s="4"/>
      <c r="K7" s="4"/>
    </row>
    <row r="8" spans="1:20" ht="14.25" customHeight="1">
      <c r="A8" s="7"/>
      <c r="B8" s="7" t="s">
        <v>6</v>
      </c>
      <c r="C8" s="7" t="s">
        <v>7</v>
      </c>
      <c r="D8" s="7" t="s">
        <v>8</v>
      </c>
      <c r="E8" s="7" t="s">
        <v>9</v>
      </c>
      <c r="F8" s="7" t="s">
        <v>10</v>
      </c>
      <c r="G8" s="7" t="s">
        <v>11</v>
      </c>
      <c r="H8" s="7" t="s">
        <v>12</v>
      </c>
      <c r="I8" s="7" t="s">
        <v>13</v>
      </c>
      <c r="J8" s="4"/>
      <c r="K8" s="4"/>
    </row>
    <row r="9" spans="1:20" ht="14.25" customHeight="1">
      <c r="A9" s="7" t="s">
        <v>14</v>
      </c>
      <c r="B9" s="6">
        <f>B7*$C$3</f>
        <v>630</v>
      </c>
      <c r="C9" s="6">
        <f t="shared" ref="C9:I9" si="1">C7*$C$3</f>
        <v>630</v>
      </c>
      <c r="D9" s="6">
        <f t="shared" si="1"/>
        <v>630</v>
      </c>
      <c r="E9" s="6">
        <f t="shared" si="1"/>
        <v>630</v>
      </c>
      <c r="F9" s="6">
        <f t="shared" si="1"/>
        <v>630</v>
      </c>
      <c r="G9" s="6">
        <f t="shared" si="1"/>
        <v>630</v>
      </c>
      <c r="H9" s="6">
        <f t="shared" si="1"/>
        <v>630</v>
      </c>
      <c r="I9" s="6">
        <f t="shared" si="1"/>
        <v>630</v>
      </c>
      <c r="J9" s="4"/>
      <c r="K9" s="4"/>
    </row>
    <row r="10" spans="1:20" ht="14.25" customHeight="1">
      <c r="A10" s="8" t="s">
        <v>15</v>
      </c>
      <c r="B10" s="9">
        <f t="shared" ref="B10:I10" si="2">-B9*0.3</f>
        <v>-189</v>
      </c>
      <c r="C10" s="9">
        <f t="shared" si="2"/>
        <v>-189</v>
      </c>
      <c r="D10" s="9">
        <f t="shared" si="2"/>
        <v>-189</v>
      </c>
      <c r="E10" s="9">
        <f t="shared" si="2"/>
        <v>-189</v>
      </c>
      <c r="F10" s="9">
        <f t="shared" si="2"/>
        <v>-189</v>
      </c>
      <c r="G10" s="9">
        <f t="shared" si="2"/>
        <v>-189</v>
      </c>
      <c r="H10" s="9">
        <f t="shared" si="2"/>
        <v>-189</v>
      </c>
      <c r="I10" s="9">
        <f t="shared" si="2"/>
        <v>-189</v>
      </c>
      <c r="J10" s="4"/>
      <c r="K10" s="4"/>
    </row>
    <row r="11" spans="1:20" ht="26.25" customHeight="1">
      <c r="A11" s="10" t="s">
        <v>16</v>
      </c>
      <c r="B11" s="11">
        <f t="shared" ref="B11:I11" si="3">+B9+B10</f>
        <v>441</v>
      </c>
      <c r="C11" s="11">
        <f t="shared" si="3"/>
        <v>441</v>
      </c>
      <c r="D11" s="11">
        <f t="shared" si="3"/>
        <v>441</v>
      </c>
      <c r="E11" s="11">
        <f t="shared" si="3"/>
        <v>441</v>
      </c>
      <c r="F11" s="11">
        <f t="shared" si="3"/>
        <v>441</v>
      </c>
      <c r="G11" s="11">
        <f t="shared" si="3"/>
        <v>441</v>
      </c>
      <c r="H11" s="11">
        <f t="shared" si="3"/>
        <v>441</v>
      </c>
      <c r="I11" s="11">
        <f t="shared" si="3"/>
        <v>441</v>
      </c>
      <c r="J11" s="12">
        <f>SUM(B11:I11)</f>
        <v>3528</v>
      </c>
      <c r="K11" s="25">
        <f>+J11+J13</f>
        <v>8328</v>
      </c>
    </row>
    <row r="12" spans="1:20" ht="14.25" customHeight="1">
      <c r="A12" s="7"/>
      <c r="B12" s="7"/>
      <c r="C12" s="7"/>
      <c r="D12" s="7"/>
      <c r="E12" s="7"/>
      <c r="F12" s="7"/>
      <c r="G12" s="7"/>
      <c r="H12" s="7"/>
      <c r="I12" s="7"/>
      <c r="J12" s="4"/>
      <c r="K12" s="26"/>
      <c r="L12" s="18" t="s">
        <v>23</v>
      </c>
      <c r="M12" s="18"/>
      <c r="N12" s="18"/>
      <c r="O12" s="18"/>
      <c r="P12" s="18"/>
      <c r="Q12" s="18"/>
    </row>
    <row r="13" spans="1:20" ht="42" customHeight="1">
      <c r="A13" s="10" t="s">
        <v>17</v>
      </c>
      <c r="B13" s="13">
        <f>+B7/2*$C$4</f>
        <v>300</v>
      </c>
      <c r="C13" s="13">
        <f t="shared" ref="C13:H13" si="4">+C7*$C$4</f>
        <v>600</v>
      </c>
      <c r="D13" s="13">
        <f t="shared" si="4"/>
        <v>600</v>
      </c>
      <c r="E13" s="13">
        <f t="shared" si="4"/>
        <v>600</v>
      </c>
      <c r="F13" s="13">
        <f t="shared" si="4"/>
        <v>600</v>
      </c>
      <c r="G13" s="13">
        <f t="shared" si="4"/>
        <v>600</v>
      </c>
      <c r="H13" s="13">
        <f t="shared" si="4"/>
        <v>600</v>
      </c>
      <c r="I13" s="13">
        <v>900</v>
      </c>
      <c r="J13" s="12">
        <f>SUM(B13:I13)</f>
        <v>4800</v>
      </c>
      <c r="K13" s="26"/>
      <c r="L13" s="18">
        <f>+K11/8</f>
        <v>1041</v>
      </c>
      <c r="M13" s="18" t="s">
        <v>24</v>
      </c>
      <c r="N13" s="18"/>
      <c r="O13" s="18"/>
      <c r="P13" s="18"/>
      <c r="Q13" s="18"/>
    </row>
    <row r="14" spans="1:20" ht="14.25" customHeight="1">
      <c r="A14" s="14"/>
      <c r="B14" s="14" t="s">
        <v>22</v>
      </c>
      <c r="C14" s="14"/>
      <c r="D14" s="14"/>
      <c r="E14" s="14"/>
      <c r="F14" s="14"/>
      <c r="G14" s="14"/>
      <c r="H14" s="14"/>
      <c r="I14" s="14"/>
      <c r="J14" s="4"/>
      <c r="K14" s="27"/>
      <c r="M14" s="21">
        <f>1041/24000</f>
        <v>4.3374999999999997E-2</v>
      </c>
      <c r="N14" s="19" t="s">
        <v>26</v>
      </c>
    </row>
    <row r="15" spans="1:20" ht="42" customHeight="1">
      <c r="A15" s="5" t="s">
        <v>18</v>
      </c>
      <c r="B15" s="9">
        <f t="shared" ref="B15:I15" si="5">+B11+B13</f>
        <v>741</v>
      </c>
      <c r="C15" s="9">
        <f t="shared" si="5"/>
        <v>1041</v>
      </c>
      <c r="D15" s="9">
        <f t="shared" si="5"/>
        <v>1041</v>
      </c>
      <c r="E15" s="9">
        <f t="shared" si="5"/>
        <v>1041</v>
      </c>
      <c r="F15" s="9">
        <f t="shared" si="5"/>
        <v>1041</v>
      </c>
      <c r="G15" s="9">
        <f t="shared" si="5"/>
        <v>1041</v>
      </c>
      <c r="H15" s="9">
        <f t="shared" si="5"/>
        <v>1041</v>
      </c>
      <c r="I15" s="9">
        <f t="shared" si="5"/>
        <v>1341</v>
      </c>
    </row>
    <row r="16" spans="1:20" ht="14.25" customHeight="1">
      <c r="A16" s="14" t="s">
        <v>19</v>
      </c>
      <c r="B16" s="15">
        <f t="shared" ref="B16:I16" si="6">(B11+B13)/B7</f>
        <v>3.0875E-2</v>
      </c>
      <c r="C16" s="15">
        <f t="shared" si="6"/>
        <v>4.3374999999999997E-2</v>
      </c>
      <c r="D16" s="15">
        <f t="shared" si="6"/>
        <v>4.3374999999999997E-2</v>
      </c>
      <c r="E16" s="15">
        <f t="shared" si="6"/>
        <v>4.3374999999999997E-2</v>
      </c>
      <c r="F16" s="15">
        <f t="shared" si="6"/>
        <v>4.3374999999999997E-2</v>
      </c>
      <c r="G16" s="15">
        <f t="shared" si="6"/>
        <v>4.3374999999999997E-2</v>
      </c>
      <c r="H16" s="15">
        <f t="shared" si="6"/>
        <v>4.3374999999999997E-2</v>
      </c>
      <c r="I16" s="15">
        <f t="shared" si="6"/>
        <v>5.5875000000000001E-2</v>
      </c>
    </row>
    <row r="17" spans="1:17" ht="14.25" customHeight="1">
      <c r="A17" s="14"/>
      <c r="B17" s="14"/>
      <c r="C17" s="14"/>
      <c r="D17" s="14"/>
      <c r="E17" s="14"/>
      <c r="F17" s="14"/>
      <c r="G17" s="14"/>
      <c r="H17" s="14"/>
      <c r="I17" s="14"/>
    </row>
    <row r="18" spans="1:17" ht="14.25" customHeight="1">
      <c r="A18" s="3" t="s">
        <v>20</v>
      </c>
      <c r="B18" s="3"/>
      <c r="C18" s="3"/>
      <c r="D18" s="3"/>
      <c r="E18" s="3"/>
      <c r="F18" s="3"/>
      <c r="G18" s="3"/>
      <c r="H18" s="3"/>
      <c r="I18" s="3"/>
      <c r="J18" s="4"/>
      <c r="K18" s="4"/>
    </row>
    <row r="19" spans="1:17" ht="42" customHeight="1">
      <c r="A19" s="5" t="s">
        <v>5</v>
      </c>
      <c r="B19" s="6">
        <v>21000</v>
      </c>
      <c r="C19" s="6">
        <f>+B19-3000</f>
        <v>18000</v>
      </c>
      <c r="D19" s="6">
        <f t="shared" ref="D19:I19" si="7">+C19-3000</f>
        <v>15000</v>
      </c>
      <c r="E19" s="6">
        <f t="shared" si="7"/>
        <v>12000</v>
      </c>
      <c r="F19" s="6">
        <f t="shared" si="7"/>
        <v>9000</v>
      </c>
      <c r="G19" s="6">
        <f t="shared" si="7"/>
        <v>6000</v>
      </c>
      <c r="H19" s="6">
        <f t="shared" si="7"/>
        <v>3000</v>
      </c>
      <c r="I19" s="6">
        <f t="shared" si="7"/>
        <v>0</v>
      </c>
      <c r="J19" s="4"/>
      <c r="K19" s="4"/>
    </row>
    <row r="20" spans="1:17" ht="14.25" customHeight="1">
      <c r="A20" s="7"/>
      <c r="B20" s="7" t="s">
        <v>6</v>
      </c>
      <c r="C20" s="7" t="s">
        <v>7</v>
      </c>
      <c r="D20" s="7" t="s">
        <v>8</v>
      </c>
      <c r="E20" s="7" t="s">
        <v>9</v>
      </c>
      <c r="F20" s="7" t="s">
        <v>10</v>
      </c>
      <c r="G20" s="7" t="s">
        <v>11</v>
      </c>
      <c r="H20" s="7" t="s">
        <v>12</v>
      </c>
      <c r="I20" s="7" t="s">
        <v>13</v>
      </c>
      <c r="J20" s="4"/>
      <c r="K20" s="4"/>
    </row>
    <row r="21" spans="1:17" ht="14.25" customHeight="1">
      <c r="A21" s="7" t="s">
        <v>14</v>
      </c>
      <c r="B21" s="6">
        <f>(24000)*$C$3</f>
        <v>630</v>
      </c>
      <c r="C21" s="6">
        <f>((B19)*$C$3)</f>
        <v>551.25</v>
      </c>
      <c r="D21" s="6">
        <f t="shared" ref="D21:I21" si="8">((C19)*$C$3)</f>
        <v>472.5</v>
      </c>
      <c r="E21" s="6">
        <f t="shared" si="8"/>
        <v>393.75</v>
      </c>
      <c r="F21" s="6">
        <f t="shared" si="8"/>
        <v>315</v>
      </c>
      <c r="G21" s="6">
        <f t="shared" si="8"/>
        <v>236.25</v>
      </c>
      <c r="H21" s="6">
        <f t="shared" si="8"/>
        <v>157.5</v>
      </c>
      <c r="I21" s="6">
        <f t="shared" si="8"/>
        <v>78.75</v>
      </c>
      <c r="J21" s="4"/>
      <c r="K21" s="4"/>
    </row>
    <row r="22" spans="1:17" ht="14.25" customHeight="1">
      <c r="A22" s="8" t="s">
        <v>15</v>
      </c>
      <c r="B22" s="9">
        <f t="shared" ref="B22:I22" si="9">-B21*0.3</f>
        <v>-189</v>
      </c>
      <c r="C22" s="9">
        <f t="shared" si="9"/>
        <v>-165.375</v>
      </c>
      <c r="D22" s="9">
        <f t="shared" si="9"/>
        <v>-141.75</v>
      </c>
      <c r="E22" s="9">
        <f t="shared" si="9"/>
        <v>-118.125</v>
      </c>
      <c r="F22" s="9">
        <f t="shared" si="9"/>
        <v>-94.5</v>
      </c>
      <c r="G22" s="9">
        <f t="shared" si="9"/>
        <v>-70.875</v>
      </c>
      <c r="H22" s="9">
        <f t="shared" si="9"/>
        <v>-47.25</v>
      </c>
      <c r="I22" s="9">
        <f t="shared" si="9"/>
        <v>-23.625</v>
      </c>
      <c r="J22" s="4"/>
      <c r="K22" s="4"/>
    </row>
    <row r="23" spans="1:17" ht="14.25" customHeight="1">
      <c r="A23" s="10" t="s">
        <v>16</v>
      </c>
      <c r="B23" s="11">
        <f t="shared" ref="B23:I23" si="10">+B21+B22</f>
        <v>441</v>
      </c>
      <c r="C23" s="11">
        <f t="shared" si="10"/>
        <v>385.875</v>
      </c>
      <c r="D23" s="11">
        <f t="shared" si="10"/>
        <v>330.75</v>
      </c>
      <c r="E23" s="11">
        <f t="shared" si="10"/>
        <v>275.625</v>
      </c>
      <c r="F23" s="11">
        <f t="shared" si="10"/>
        <v>220.5</v>
      </c>
      <c r="G23" s="11">
        <f t="shared" si="10"/>
        <v>165.375</v>
      </c>
      <c r="H23" s="11">
        <f t="shared" si="10"/>
        <v>110.25</v>
      </c>
      <c r="I23" s="11">
        <f t="shared" si="10"/>
        <v>55.125</v>
      </c>
      <c r="J23" s="4"/>
      <c r="K23" s="4"/>
    </row>
    <row r="24" spans="1:17" ht="14.25" customHeight="1">
      <c r="A24" s="7"/>
      <c r="B24" s="7"/>
      <c r="C24" s="7"/>
      <c r="D24" s="7"/>
      <c r="E24" s="7"/>
      <c r="F24" s="7"/>
      <c r="G24" s="7"/>
      <c r="H24" s="7"/>
      <c r="I24" s="7"/>
      <c r="J24" s="4"/>
      <c r="K24" s="4"/>
    </row>
    <row r="25" spans="1:17" ht="42" customHeight="1">
      <c r="A25" s="10" t="s">
        <v>17</v>
      </c>
      <c r="B25" s="13">
        <f>(21000)/2*$C$4</f>
        <v>262.5</v>
      </c>
      <c r="C25" s="13">
        <f>(21000+18000)/2*$C$4</f>
        <v>487.5</v>
      </c>
      <c r="D25" s="13">
        <f>(18000+15000)/2*$C$4</f>
        <v>412.5</v>
      </c>
      <c r="E25" s="13">
        <f>(15000+12000)/2*$C$4</f>
        <v>337.5</v>
      </c>
      <c r="F25" s="13">
        <f>(12000+9000)/2*$C$4</f>
        <v>262.5</v>
      </c>
      <c r="G25" s="13">
        <f>(9000+6000)/2*$C$4</f>
        <v>187.5</v>
      </c>
      <c r="H25" s="13">
        <f>(6000+3000)/2*$C$4</f>
        <v>112.5</v>
      </c>
      <c r="I25" s="13">
        <f>(3000)/2*$C$4</f>
        <v>37.5</v>
      </c>
      <c r="J25" s="12">
        <f>SUM(B25:I25)</f>
        <v>2100</v>
      </c>
      <c r="K25" s="25">
        <f>+J25+J27</f>
        <v>6184.5</v>
      </c>
    </row>
    <row r="26" spans="1:17" ht="14.25" customHeight="1">
      <c r="A26" s="7"/>
      <c r="B26" s="7"/>
      <c r="C26" s="7"/>
      <c r="D26" s="7"/>
      <c r="E26" s="7"/>
      <c r="F26" s="7"/>
      <c r="G26" s="7"/>
      <c r="H26" s="7"/>
      <c r="I26" s="7"/>
      <c r="J26" s="4"/>
      <c r="K26" s="26"/>
      <c r="L26" s="18" t="s">
        <v>23</v>
      </c>
      <c r="M26" s="18"/>
      <c r="N26" s="18"/>
      <c r="O26" s="18"/>
      <c r="P26" s="18"/>
      <c r="Q26" s="18"/>
    </row>
    <row r="27" spans="1:17" ht="42" customHeight="1">
      <c r="A27" s="5" t="s">
        <v>18</v>
      </c>
      <c r="B27" s="9">
        <f t="shared" ref="B27:I27" si="11">+B23+B25</f>
        <v>703.5</v>
      </c>
      <c r="C27" s="9">
        <f t="shared" si="11"/>
        <v>873.375</v>
      </c>
      <c r="D27" s="9">
        <f t="shared" si="11"/>
        <v>743.25</v>
      </c>
      <c r="E27" s="9">
        <f t="shared" si="11"/>
        <v>613.125</v>
      </c>
      <c r="F27" s="9">
        <f t="shared" si="11"/>
        <v>483</v>
      </c>
      <c r="G27" s="9">
        <f t="shared" si="11"/>
        <v>352.875</v>
      </c>
      <c r="H27" s="9">
        <f t="shared" si="11"/>
        <v>222.75</v>
      </c>
      <c r="I27" s="9">
        <f t="shared" si="11"/>
        <v>92.625</v>
      </c>
      <c r="J27" s="12">
        <f>SUM(B27:I27)</f>
        <v>4084.5</v>
      </c>
      <c r="K27" s="27"/>
      <c r="L27" s="18">
        <f>+K25/8</f>
        <v>773.0625</v>
      </c>
      <c r="M27" s="18" t="s">
        <v>24</v>
      </c>
      <c r="N27" s="18"/>
      <c r="O27" s="18"/>
      <c r="P27" s="18"/>
      <c r="Q27" s="18"/>
    </row>
    <row r="28" spans="1:17" ht="14.25" customHeight="1">
      <c r="A28" s="14" t="s">
        <v>19</v>
      </c>
      <c r="B28" s="15">
        <f>(B23+B25)/(B19+1250)</f>
        <v>3.161797752808989E-2</v>
      </c>
      <c r="C28" s="15">
        <f t="shared" ref="C28:I28" si="12">(C23+C25)/B19</f>
        <v>4.1589285714285718E-2</v>
      </c>
      <c r="D28" s="15">
        <f t="shared" si="12"/>
        <v>4.1291666666666664E-2</v>
      </c>
      <c r="E28" s="15">
        <f t="shared" si="12"/>
        <v>4.0875000000000002E-2</v>
      </c>
      <c r="F28" s="15">
        <f t="shared" si="12"/>
        <v>4.0250000000000001E-2</v>
      </c>
      <c r="G28" s="15">
        <f t="shared" si="12"/>
        <v>3.9208333333333331E-2</v>
      </c>
      <c r="H28" s="15">
        <f t="shared" si="12"/>
        <v>3.7124999999999998E-2</v>
      </c>
      <c r="I28" s="15">
        <f t="shared" si="12"/>
        <v>3.0875E-2</v>
      </c>
      <c r="M28" s="20">
        <f>773.0625/24000</f>
        <v>3.2210937500000002E-2</v>
      </c>
      <c r="N28" s="19" t="s">
        <v>26</v>
      </c>
    </row>
    <row r="29" spans="1:17" ht="14.25" customHeight="1">
      <c r="A29" s="7"/>
      <c r="B29" s="7"/>
      <c r="C29" s="7"/>
      <c r="D29" s="7"/>
      <c r="E29" s="7"/>
      <c r="F29" s="7"/>
      <c r="G29" s="7"/>
      <c r="H29" s="7"/>
      <c r="I29" s="7"/>
    </row>
    <row r="30" spans="1:17" ht="14.25" customHeight="1"/>
    <row r="31" spans="1:17" ht="14.25" customHeight="1">
      <c r="A31" s="22" t="s">
        <v>28</v>
      </c>
      <c r="B31" s="22"/>
      <c r="C31" s="22"/>
      <c r="D31" s="22"/>
      <c r="E31" s="22"/>
      <c r="F31" s="22"/>
      <c r="G31" s="22"/>
    </row>
    <row r="32" spans="1:17" ht="14.25" customHeight="1">
      <c r="A32" s="22" t="s">
        <v>25</v>
      </c>
      <c r="B32" s="22"/>
      <c r="C32" s="22"/>
      <c r="D32" s="22"/>
      <c r="E32" s="22"/>
      <c r="F32" s="22"/>
      <c r="G32" s="22"/>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2:I2"/>
    <mergeCell ref="K11:K14"/>
    <mergeCell ref="K25:K27"/>
    <mergeCell ref="J2:T2"/>
  </mergeCells>
  <pageMargins left="0.7" right="0.7" top="0.75" bottom="0.75" header="0" footer="0"/>
  <pageSetup paperSize="9" orientation="landscape" r:id="rId1"/>
  <rowBreaks count="1" manualBreakCount="1">
    <brk id="1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Fisc1</dc:creator>
  <cp:lastModifiedBy>Fisc1</cp:lastModifiedBy>
  <cp:lastPrinted>2023-09-22T15:14:20Z</cp:lastPrinted>
  <dcterms:created xsi:type="dcterms:W3CDTF">2006-09-16T00:00:00Z</dcterms:created>
  <dcterms:modified xsi:type="dcterms:W3CDTF">2023-11-16T13:19:48Z</dcterms:modified>
</cp:coreProperties>
</file>